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P\Desktop\Rumble YT assets\Monetary System Assets\"/>
    </mc:Choice>
  </mc:AlternateContent>
  <xr:revisionPtr revIDLastSave="0" documentId="13_ncr:1_{69C10CA1-6D5B-4ED5-96DD-71017C49C37F}" xr6:coauthVersionLast="47" xr6:coauthVersionMax="47" xr10:uidLastSave="{00000000-0000-0000-0000-000000000000}"/>
  <bookViews>
    <workbookView xWindow="22230" yWindow="900" windowWidth="25470" windowHeight="14805" xr2:uid="{00000000-000D-0000-FFFF-FFFF00000000}"/>
  </bookViews>
  <sheets>
    <sheet name="Ark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 i="1" l="1"/>
  <c r="V2" i="1"/>
  <c r="U2" i="1"/>
  <c r="T2" i="1"/>
  <c r="I4" i="1"/>
  <c r="J4" i="1"/>
  <c r="K4" i="1"/>
  <c r="L4" i="1"/>
  <c r="I5" i="1"/>
  <c r="J5" i="1"/>
  <c r="K5" i="1"/>
  <c r="L5" i="1"/>
  <c r="I6" i="1"/>
  <c r="J6" i="1"/>
  <c r="K6" i="1"/>
  <c r="L6" i="1"/>
  <c r="I7" i="1"/>
  <c r="J7" i="1"/>
  <c r="K7" i="1"/>
  <c r="L7" i="1"/>
  <c r="I8" i="1"/>
  <c r="J8" i="1"/>
  <c r="K8" i="1"/>
  <c r="L8" i="1"/>
  <c r="I9" i="1"/>
  <c r="J9" i="1"/>
  <c r="K9" i="1"/>
  <c r="L9" i="1"/>
  <c r="I10" i="1"/>
  <c r="J10" i="1"/>
  <c r="K10" i="1"/>
  <c r="L10" i="1"/>
  <c r="I11" i="1"/>
  <c r="J11" i="1"/>
  <c r="K11" i="1"/>
  <c r="L11" i="1"/>
  <c r="I12" i="1"/>
  <c r="J12" i="1"/>
  <c r="K12" i="1"/>
  <c r="L12" i="1"/>
  <c r="I13" i="1"/>
  <c r="J13" i="1"/>
  <c r="K13" i="1"/>
  <c r="L13" i="1"/>
  <c r="I14" i="1"/>
  <c r="J14" i="1"/>
  <c r="K14" i="1"/>
  <c r="L14" i="1"/>
  <c r="I15" i="1"/>
  <c r="J15" i="1"/>
  <c r="K15" i="1"/>
  <c r="L15" i="1"/>
  <c r="I16" i="1"/>
  <c r="J16" i="1"/>
  <c r="K16" i="1"/>
  <c r="L16" i="1"/>
  <c r="I17" i="1"/>
  <c r="J17" i="1"/>
  <c r="K17" i="1"/>
  <c r="L17" i="1"/>
  <c r="I18" i="1"/>
  <c r="J18" i="1"/>
  <c r="K18" i="1"/>
  <c r="L18" i="1"/>
  <c r="I19" i="1"/>
  <c r="J19" i="1"/>
  <c r="K19" i="1"/>
  <c r="L19" i="1"/>
  <c r="I20" i="1"/>
  <c r="J20" i="1"/>
  <c r="K20" i="1"/>
  <c r="L20" i="1"/>
  <c r="I21" i="1"/>
  <c r="J21" i="1"/>
  <c r="K21" i="1"/>
  <c r="L21" i="1"/>
  <c r="I22" i="1"/>
  <c r="J22" i="1"/>
  <c r="K22" i="1"/>
  <c r="L22" i="1"/>
  <c r="I23" i="1"/>
  <c r="J23" i="1"/>
  <c r="K23" i="1"/>
  <c r="L23" i="1"/>
  <c r="I24" i="1"/>
  <c r="J24" i="1"/>
  <c r="K24" i="1"/>
  <c r="L24" i="1"/>
  <c r="I25" i="1"/>
  <c r="J25" i="1"/>
  <c r="K25" i="1"/>
  <c r="L25" i="1"/>
  <c r="I26" i="1"/>
  <c r="J26" i="1"/>
  <c r="K26" i="1"/>
  <c r="L26" i="1"/>
  <c r="I27" i="1"/>
  <c r="J27" i="1"/>
  <c r="K27" i="1"/>
  <c r="L27" i="1"/>
  <c r="I28" i="1"/>
  <c r="J28" i="1"/>
  <c r="K28" i="1"/>
  <c r="L28" i="1"/>
  <c r="I29" i="1"/>
  <c r="J29" i="1"/>
  <c r="K29" i="1"/>
  <c r="L29" i="1"/>
  <c r="I30" i="1"/>
  <c r="J30" i="1"/>
  <c r="K30" i="1"/>
  <c r="L30" i="1"/>
  <c r="I31" i="1"/>
  <c r="J31" i="1"/>
  <c r="K31" i="1"/>
  <c r="L31" i="1"/>
  <c r="I32" i="1"/>
  <c r="J32" i="1"/>
  <c r="K32" i="1"/>
  <c r="L32" i="1"/>
  <c r="I33" i="1"/>
  <c r="J33" i="1"/>
  <c r="K33" i="1"/>
  <c r="L33" i="1"/>
  <c r="I34" i="1"/>
  <c r="J34" i="1"/>
  <c r="K34" i="1"/>
  <c r="L34" i="1"/>
  <c r="I35" i="1"/>
  <c r="J35" i="1"/>
  <c r="K35" i="1"/>
  <c r="L35" i="1"/>
  <c r="I36" i="1"/>
  <c r="J36" i="1"/>
  <c r="K36" i="1"/>
  <c r="L36" i="1"/>
  <c r="I37" i="1"/>
  <c r="J37" i="1"/>
  <c r="K37" i="1"/>
  <c r="L37" i="1"/>
  <c r="I38" i="1"/>
  <c r="J38" i="1"/>
  <c r="K38" i="1"/>
  <c r="L38" i="1"/>
  <c r="I39" i="1"/>
  <c r="J39" i="1"/>
  <c r="K39" i="1"/>
  <c r="L39" i="1"/>
  <c r="I40" i="1"/>
  <c r="J40" i="1"/>
  <c r="K40" i="1"/>
  <c r="L40" i="1"/>
  <c r="I41" i="1"/>
  <c r="J41" i="1"/>
  <c r="K41" i="1"/>
  <c r="L41" i="1"/>
  <c r="I42" i="1"/>
  <c r="J42" i="1"/>
  <c r="K42" i="1"/>
  <c r="L42" i="1"/>
  <c r="I43" i="1"/>
  <c r="J43" i="1"/>
  <c r="K43" i="1"/>
  <c r="L43" i="1"/>
  <c r="I44" i="1"/>
  <c r="J44" i="1"/>
  <c r="K44" i="1"/>
  <c r="L44" i="1"/>
  <c r="I45" i="1"/>
  <c r="J45" i="1"/>
  <c r="K45" i="1"/>
  <c r="L45" i="1"/>
  <c r="I46" i="1"/>
  <c r="J46" i="1"/>
  <c r="K46" i="1"/>
  <c r="L46" i="1"/>
  <c r="I47" i="1"/>
  <c r="J47" i="1"/>
  <c r="K47" i="1"/>
  <c r="L47" i="1"/>
  <c r="I48" i="1"/>
  <c r="J48" i="1"/>
  <c r="K48" i="1"/>
  <c r="L48" i="1"/>
  <c r="I49" i="1"/>
  <c r="J49" i="1"/>
  <c r="K49" i="1"/>
  <c r="L49" i="1"/>
  <c r="I50" i="1"/>
  <c r="J50" i="1"/>
  <c r="K50" i="1"/>
  <c r="L50" i="1"/>
  <c r="I51" i="1"/>
  <c r="W22" i="1" s="1"/>
  <c r="J51" i="1"/>
  <c r="V22" i="1" s="1"/>
  <c r="K51" i="1"/>
  <c r="T22" i="1" s="1"/>
  <c r="L51" i="1"/>
  <c r="J3" i="1"/>
  <c r="K3" i="1"/>
  <c r="L3" i="1"/>
  <c r="I3" i="1"/>
  <c r="F36" i="1"/>
  <c r="F37" i="1"/>
  <c r="F38" i="1"/>
  <c r="F39" i="1" s="1"/>
  <c r="F40" i="1" s="1"/>
  <c r="F41" i="1" s="1"/>
  <c r="F42" i="1" s="1"/>
  <c r="F43" i="1" s="1"/>
  <c r="F44" i="1" s="1"/>
  <c r="F45" i="1" s="1"/>
  <c r="F46" i="1" s="1"/>
  <c r="F47" i="1" s="1"/>
  <c r="F48" i="1" s="1"/>
  <c r="F49" i="1" s="1"/>
  <c r="F50" i="1" s="1"/>
  <c r="F51" i="1" s="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s="1"/>
  <c r="F3" i="1"/>
  <c r="U22" i="1" l="1"/>
</calcChain>
</file>

<file path=xl/sharedStrings.xml><?xml version="1.0" encoding="utf-8"?>
<sst xmlns="http://schemas.openxmlformats.org/spreadsheetml/2006/main" count="143" uniqueCount="71">
  <si>
    <t>DateTime</t>
  </si>
  <si>
    <t>Credit Derivatives</t>
  </si>
  <si>
    <t>Interest rate</t>
  </si>
  <si>
    <t>Total (all risk categories)</t>
  </si>
  <si>
    <t>Foreign exchange</t>
  </si>
  <si>
    <t>1998-Jun-30</t>
  </si>
  <si>
    <t>1998-Dec-31</t>
  </si>
  <si>
    <t>1999-Jun-30</t>
  </si>
  <si>
    <t>1999-Dec-31</t>
  </si>
  <si>
    <t>2000-Jun-30</t>
  </si>
  <si>
    <t>2000-Dec-31</t>
  </si>
  <si>
    <t>2001-Jun-30</t>
  </si>
  <si>
    <t>2001-Dec-31</t>
  </si>
  <si>
    <t>2002-Jun-30</t>
  </si>
  <si>
    <t>2002-Dec-31</t>
  </si>
  <si>
    <t>2003-Jun-30</t>
  </si>
  <si>
    <t>2003-Dec-31</t>
  </si>
  <si>
    <t>2004-Jun-30</t>
  </si>
  <si>
    <t>2004-Dec-31</t>
  </si>
  <si>
    <t>2005-Jun-30</t>
  </si>
  <si>
    <t>2005-Dec-31</t>
  </si>
  <si>
    <t>2006-Jun-30</t>
  </si>
  <si>
    <t>2006-Dec-31</t>
  </si>
  <si>
    <t>2007-Jun-30</t>
  </si>
  <si>
    <t>2007-Dec-31</t>
  </si>
  <si>
    <t>2008-Jun-30</t>
  </si>
  <si>
    <t>2008-Dec-31</t>
  </si>
  <si>
    <t>2009-Jun-30</t>
  </si>
  <si>
    <t>2009-Dec-31</t>
  </si>
  <si>
    <t>2010-Jun-30</t>
  </si>
  <si>
    <t>2010-Dec-31</t>
  </si>
  <si>
    <t>2011-Jun-30</t>
  </si>
  <si>
    <t>2011-Dec-31</t>
  </si>
  <si>
    <t>2012-Jun-30</t>
  </si>
  <si>
    <t>2012-Dec-31</t>
  </si>
  <si>
    <t>2013-Jun-30</t>
  </si>
  <si>
    <t>2013-Dec-31</t>
  </si>
  <si>
    <t>2014-Jun-30</t>
  </si>
  <si>
    <t>2014-Dec-31</t>
  </si>
  <si>
    <t>2015-Jun-30</t>
  </si>
  <si>
    <t>2015-Dec-31</t>
  </si>
  <si>
    <t>2016-Jun-30</t>
  </si>
  <si>
    <t>2016-Dec-31</t>
  </si>
  <si>
    <t>2017-Jun-30</t>
  </si>
  <si>
    <t>2017-Dec-31</t>
  </si>
  <si>
    <t>2018-Jun-30</t>
  </si>
  <si>
    <t>2018-Dec-31</t>
  </si>
  <si>
    <t>2019-Jun-30</t>
  </si>
  <si>
    <t>2019-Dec-31</t>
  </si>
  <si>
    <t>2020-Jun-30</t>
  </si>
  <si>
    <t>2020-Dec-31</t>
  </si>
  <si>
    <t>2021-Jun-30</t>
  </si>
  <si>
    <t>2021-Dec-31</t>
  </si>
  <si>
    <t>2022-Jun-30</t>
  </si>
  <si>
    <t>Chart (In Trillions)</t>
  </si>
  <si>
    <t>Compaction Rate</t>
  </si>
  <si>
    <t>Adjusted Compact Model 1</t>
  </si>
  <si>
    <t>200% Model</t>
  </si>
  <si>
    <t>175% Model</t>
  </si>
  <si>
    <t>150% Model</t>
  </si>
  <si>
    <t>125% Model</t>
  </si>
  <si>
    <t>Divider</t>
  </si>
  <si>
    <t>Raw Values</t>
  </si>
  <si>
    <t>Date</t>
  </si>
  <si>
    <t>Notes:</t>
  </si>
  <si>
    <t>Each oscillation down leads one to believe compaction was done even further after 2015 H2. Each time Interest Rate rose, the number when back down. Foreign Exchange and Credit didn't follow this pattern.</t>
  </si>
  <si>
    <t xml:space="preserve">Failure Rate: </t>
  </si>
  <si>
    <t>Failure in Trillions</t>
  </si>
  <si>
    <t>Potential Derivatives Losses at Failure Rates</t>
  </si>
  <si>
    <t>https://www.bis.org/statistics/about_derivatives_stats.htm?m=1032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</si>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</sst>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26">
    <xf numFmtId="0" fontId="0" fillId="0" borderId="0" xfId="0"/>
    <xf numFmtId="0" fontId="0" fillId="0" borderId="0" xfId="0" applyAlignment="1">
      <alignment horizontal="center"/>
    </xf>
    <xf numFmtId="0" fontId="19" fillId="0" borderId="0" xfId="0" applyFont="1" applyAlignment="1">
      <alignment horizontal="center" vertical="center" wrapText="1"/>
    </xf>
    <xf numFmtId="43" fontId="0" fillId="0" borderId="0" xfId="0" applyNumberFormat="1"/>
    <xf numFmtId="43" fontId="0" fillId="33" borderId="0" xfId="0" applyNumberFormat="1" applyFill="1"/>
    <xf numFmtId="9" fontId="0" fillId="0" borderId="0" xfId="0" applyNumberFormat="1" applyAlignment="1">
      <alignment horizontal="center"/>
    </xf>
    <xf numFmtId="0" fontId="19" fillId="33" borderId="0" xfId="0" applyFont="1" applyFill="1" applyAlignment="1">
      <alignment horizontal="center" vertical="center" wrapText="1"/>
    </xf>
    <xf numFmtId="164" fontId="20" fillId="0" borderId="0" xfId="1" applyNumberFormat="1" applyFont="1"/>
    <xf numFmtId="0" fontId="16" fillId="0" borderId="0" xfId="0" applyFont="1" applyAlignment="1">
      <alignment horizontal="center" vertical="center" wrapText="1"/>
    </xf>
    <xf numFmtId="164" fontId="0" fillId="0" borderId="0" xfId="0" applyNumberFormat="1" applyAlignment="1">
      <alignment horizontal="center"/>
    </xf>
    <xf numFmtId="164" fontId="18" fillId="0" borderId="0" xfId="1" applyNumberFormat="1" applyFont="1" applyAlignment="1">
      <alignment wrapText="1"/>
    </xf>
    <xf numFmtId="164" fontId="18" fillId="33" borderId="0" xfId="1" applyNumberFormat="1" applyFont="1" applyFill="1" applyAlignment="1">
      <alignment wrapText="1"/>
    </xf>
    <xf numFmtId="164" fontId="18" fillId="34" borderId="0" xfId="1" applyNumberFormat="1" applyFont="1" applyFill="1" applyAlignment="1">
      <alignment wrapText="1"/>
    </xf>
    <xf numFmtId="164" fontId="19" fillId="34" borderId="0" xfId="1" applyNumberFormat="1" applyFont="1" applyFill="1" applyAlignment="1">
      <alignment wrapText="1"/>
    </xf>
    <xf numFmtId="164" fontId="18" fillId="35" borderId="0" xfId="1" applyNumberFormat="1" applyFont="1" applyFill="1" applyAlignment="1">
      <alignment wrapText="1"/>
    </xf>
    <xf numFmtId="165" fontId="0" fillId="0" borderId="0" xfId="2" applyNumberFormat="1" applyFont="1" applyAlignment="1">
      <alignment horizontal="center"/>
    </xf>
    <xf numFmtId="165" fontId="0" fillId="0" borderId="0" xfId="0" applyNumberFormat="1" applyAlignment="1">
      <alignment horizontal="center"/>
    </xf>
    <xf numFmtId="0" fontId="22" fillId="0" borderId="0" xfId="45"/>
    <xf numFmtId="0" fontId="19" fillId="0" borderId="0" xfId="0" applyFont="1" applyAlignment="1">
      <alignment horizontal="center"/>
    </xf>
    <xf numFmtId="0" fontId="21" fillId="0" borderId="0" xfId="0" applyFont="1" applyAlignment="1">
      <alignment horizontal="center" vertical="center" wrapText="1"/>
    </xf>
    <xf numFmtId="0" fontId="23" fillId="0" borderId="10" xfId="0" applyFont="1" applyBorder="1" applyAlignment="1">
      <alignment vertical="center"/>
    </xf>
    <xf numFmtId="10" fontId="24" fillId="0" borderId="10" xfId="3" applyNumberFormat="1" applyFont="1" applyBorder="1" applyAlignment="1">
      <alignment horizontal="center" vertical="center"/>
    </xf>
    <xf numFmtId="0" fontId="25" fillId="0" borderId="10" xfId="0" applyFont="1" applyBorder="1" applyAlignment="1">
      <alignment horizontal="center" vertical="center" wrapText="1"/>
    </xf>
    <xf numFmtId="0" fontId="25" fillId="33" borderId="10" xfId="0" applyFont="1" applyFill="1" applyBorder="1" applyAlignment="1">
      <alignment horizontal="center" vertical="center" wrapText="1"/>
    </xf>
    <xf numFmtId="0" fontId="19" fillId="0" borderId="0" xfId="0" applyFont="1" applyFill="1" applyAlignment="1">
      <alignment horizontal="center" vertical="center" wrapText="1"/>
    </xf>
    <xf numFmtId="0" fontId="0" fillId="0" borderId="0" xfId="0" applyAlignment="1">
      <alignment horizont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Total</a:t>
            </a:r>
            <a:r>
              <a:rPr lang="en-US" b="1" baseline="0">
                <a:solidFill>
                  <a:schemeClr val="tx1"/>
                </a:solidFill>
              </a:rPr>
              <a:t> Derivatives (in Trillions), Estimated off 4 Model Scenarios</a:t>
            </a:r>
            <a:endParaRPr lang="en-US" b="1">
              <a:solidFill>
                <a:schemeClr val="tx1"/>
              </a:solidFill>
            </a:endParaRPr>
          </a:p>
        </c:rich>
      </c:tx>
      <c:overlay val="0"/>
      <c:spPr>
        <a:solidFill>
          <a:schemeClr val="accent4">
            <a:lumMod val="40000"/>
            <a:lumOff val="60000"/>
          </a:schemeClr>
        </a:solid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'Ark1'!$I$2</c:f>
              <c:strCache>
                <c:ptCount val="1"/>
                <c:pt idx="0">
                  <c:v>200% Model</c:v>
                </c:pt>
              </c:strCache>
            </c:strRef>
          </c:tx>
          <c:spPr>
            <a:ln w="28575" cap="rnd">
              <a:solidFill>
                <a:schemeClr val="accent1"/>
              </a:solidFill>
              <a:round/>
            </a:ln>
            <a:effectLst/>
          </c:spPr>
          <c:marker>
            <c:symbol val="none"/>
          </c:marker>
          <c:dLbls>
            <c:dLbl>
              <c:idx val="29"/>
              <c:layout>
                <c:manualLayout>
                  <c:x val="-2.6385227928895343E-2"/>
                  <c:y val="-8.76369543053132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4-ECDB-468B-9C72-FDD1E248DCB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'Ark1'!$H$3:$H$51</c:f>
              <c:strCache>
                <c:ptCount val="30"/>
                <c:pt idx="0">
                  <c:v>2007-Dec-31</c:v>
                </c:pt>
                <c:pt idx="1">
                  <c:v>2008-Jun-30</c:v>
                </c:pt>
                <c:pt idx="2">
                  <c:v>2008-Dec-31</c:v>
                </c:pt>
                <c:pt idx="3">
                  <c:v>2009-Jun-30</c:v>
                </c:pt>
                <c:pt idx="4">
                  <c:v>2009-Dec-31</c:v>
                </c:pt>
                <c:pt idx="5">
                  <c:v>2010-Jun-30</c:v>
                </c:pt>
                <c:pt idx="6">
                  <c:v>2010-Dec-31</c:v>
                </c:pt>
                <c:pt idx="7">
                  <c:v>2011-Jun-30</c:v>
                </c:pt>
                <c:pt idx="8">
                  <c:v>2011-Dec-31</c:v>
                </c:pt>
                <c:pt idx="9">
                  <c:v>2012-Jun-30</c:v>
                </c:pt>
                <c:pt idx="10">
                  <c:v>2012-Dec-31</c:v>
                </c:pt>
                <c:pt idx="11">
                  <c:v>2013-Jun-30</c:v>
                </c:pt>
                <c:pt idx="12">
                  <c:v>2013-Dec-31</c:v>
                </c:pt>
                <c:pt idx="13">
                  <c:v>2014-Jun-30</c:v>
                </c:pt>
                <c:pt idx="14">
                  <c:v>2014-Dec-31</c:v>
                </c:pt>
                <c:pt idx="15">
                  <c:v>2015-Jun-30</c:v>
                </c:pt>
                <c:pt idx="16">
                  <c:v>2015-Dec-31</c:v>
                </c:pt>
                <c:pt idx="17">
                  <c:v>2016-Jun-30</c:v>
                </c:pt>
                <c:pt idx="18">
                  <c:v>2016-Dec-31</c:v>
                </c:pt>
                <c:pt idx="19">
                  <c:v>2017-Jun-30</c:v>
                </c:pt>
                <c:pt idx="20">
                  <c:v>2017-Dec-31</c:v>
                </c:pt>
                <c:pt idx="21">
                  <c:v>2018-Jun-30</c:v>
                </c:pt>
                <c:pt idx="22">
                  <c:v>2018-Dec-31</c:v>
                </c:pt>
                <c:pt idx="23">
                  <c:v>2019-Jun-30</c:v>
                </c:pt>
                <c:pt idx="24">
                  <c:v>2019-Dec-31</c:v>
                </c:pt>
                <c:pt idx="25">
                  <c:v>2020-Jun-30</c:v>
                </c:pt>
                <c:pt idx="26">
                  <c:v>2020-Dec-31</c:v>
                </c:pt>
                <c:pt idx="27">
                  <c:v>2021-Jun-30</c:v>
                </c:pt>
                <c:pt idx="28">
                  <c:v>2021-Dec-31</c:v>
                </c:pt>
                <c:pt idx="29">
                  <c:v>2022-Jun-30</c:v>
                </c:pt>
              </c:strCache>
            </c:strRef>
          </c:cat>
          <c:val>
            <c:numRef>
              <c:f>'Ark1'!$I$3:$I$51</c:f>
              <c:numCache>
                <c:formatCode>_(* #,##0_);_(* \(#,##0\);_(* "-"??_);_(@_)</c:formatCode>
                <c:ptCount val="30"/>
                <c:pt idx="0">
                  <c:v>585.92594964499995</c:v>
                </c:pt>
                <c:pt idx="1">
                  <c:v>672.55115969799999</c:v>
                </c:pt>
                <c:pt idx="2">
                  <c:v>598.14095792700004</c:v>
                </c:pt>
                <c:pt idx="3">
                  <c:v>594.54622921099997</c:v>
                </c:pt>
                <c:pt idx="4">
                  <c:v>603.893268261</c:v>
                </c:pt>
                <c:pt idx="5">
                  <c:v>582.68142795200004</c:v>
                </c:pt>
                <c:pt idx="6">
                  <c:v>601.04283001199997</c:v>
                </c:pt>
                <c:pt idx="7">
                  <c:v>706.87937122400001</c:v>
                </c:pt>
                <c:pt idx="8">
                  <c:v>647.80698477800001</c:v>
                </c:pt>
                <c:pt idx="9">
                  <c:v>641.30528262500002</c:v>
                </c:pt>
                <c:pt idx="10">
                  <c:v>635.68096478699999</c:v>
                </c:pt>
                <c:pt idx="11">
                  <c:v>695.87873778300002</c:v>
                </c:pt>
                <c:pt idx="12">
                  <c:v>710.0923250190001</c:v>
                </c:pt>
                <c:pt idx="13">
                  <c:v>748.04827263500022</c:v>
                </c:pt>
                <c:pt idx="14">
                  <c:v>874.70492998100019</c:v>
                </c:pt>
                <c:pt idx="15">
                  <c:v>1027.6812583170001</c:v>
                </c:pt>
                <c:pt idx="16">
                  <c:v>1145.2046280510001</c:v>
                </c:pt>
                <c:pt idx="17">
                  <c:v>1266.017745099</c:v>
                </c:pt>
                <c:pt idx="18">
                  <c:v>1407.0610986529998</c:v>
                </c:pt>
                <c:pt idx="19">
                  <c:v>1527.0963600309999</c:v>
                </c:pt>
                <c:pt idx="20">
                  <c:v>1548.1516121729999</c:v>
                </c:pt>
                <c:pt idx="21">
                  <c:v>1673.9933855710001</c:v>
                </c:pt>
                <c:pt idx="22">
                  <c:v>1774.8906334170001</c:v>
                </c:pt>
                <c:pt idx="23">
                  <c:v>1966.828893509</c:v>
                </c:pt>
                <c:pt idx="24">
                  <c:v>2130.508361919</c:v>
                </c:pt>
                <c:pt idx="25">
                  <c:v>2227.1242839770002</c:v>
                </c:pt>
                <c:pt idx="26">
                  <c:v>2276.6549480449999</c:v>
                </c:pt>
                <c:pt idx="27">
                  <c:v>2332.5363256690002</c:v>
                </c:pt>
                <c:pt idx="28">
                  <c:v>2355.6964940970001</c:v>
                </c:pt>
                <c:pt idx="29">
                  <c:v>2423.3410631070005</c:v>
                </c:pt>
              </c:numCache>
            </c:numRef>
          </c:val>
          <c:smooth val="0"/>
          <c:extLst>
            <c:ext xmlns:c16="http://schemas.microsoft.com/office/drawing/2014/chart" uri="{C3380CC4-5D6E-409C-BE32-E72D297353CC}">
              <c16:uniqueId val="{00000000-ECDB-468B-9C72-FDD1E248DCBC}"/>
            </c:ext>
          </c:extLst>
        </c:ser>
        <c:ser>
          <c:idx val="1"/>
          <c:order val="1"/>
          <c:tx>
            <c:strRef>
              <c:f>'Ark1'!$J$2</c:f>
              <c:strCache>
                <c:ptCount val="1"/>
                <c:pt idx="0">
                  <c:v>175% Model</c:v>
                </c:pt>
              </c:strCache>
            </c:strRef>
          </c:tx>
          <c:spPr>
            <a:ln w="28575" cap="rnd">
              <a:solidFill>
                <a:schemeClr val="accent2"/>
              </a:solidFill>
              <a:round/>
            </a:ln>
            <a:effectLst/>
          </c:spPr>
          <c:marker>
            <c:symbol val="none"/>
          </c:marker>
          <c:cat>
            <c:strRef>
              <c:f>'Ark1'!$H$3:$H$51</c:f>
              <c:strCache>
                <c:ptCount val="30"/>
                <c:pt idx="0">
                  <c:v>2007-Dec-31</c:v>
                </c:pt>
                <c:pt idx="1">
                  <c:v>2008-Jun-30</c:v>
                </c:pt>
                <c:pt idx="2">
                  <c:v>2008-Dec-31</c:v>
                </c:pt>
                <c:pt idx="3">
                  <c:v>2009-Jun-30</c:v>
                </c:pt>
                <c:pt idx="4">
                  <c:v>2009-Dec-31</c:v>
                </c:pt>
                <c:pt idx="5">
                  <c:v>2010-Jun-30</c:v>
                </c:pt>
                <c:pt idx="6">
                  <c:v>2010-Dec-31</c:v>
                </c:pt>
                <c:pt idx="7">
                  <c:v>2011-Jun-30</c:v>
                </c:pt>
                <c:pt idx="8">
                  <c:v>2011-Dec-31</c:v>
                </c:pt>
                <c:pt idx="9">
                  <c:v>2012-Jun-30</c:v>
                </c:pt>
                <c:pt idx="10">
                  <c:v>2012-Dec-31</c:v>
                </c:pt>
                <c:pt idx="11">
                  <c:v>2013-Jun-30</c:v>
                </c:pt>
                <c:pt idx="12">
                  <c:v>2013-Dec-31</c:v>
                </c:pt>
                <c:pt idx="13">
                  <c:v>2014-Jun-30</c:v>
                </c:pt>
                <c:pt idx="14">
                  <c:v>2014-Dec-31</c:v>
                </c:pt>
                <c:pt idx="15">
                  <c:v>2015-Jun-30</c:v>
                </c:pt>
                <c:pt idx="16">
                  <c:v>2015-Dec-31</c:v>
                </c:pt>
                <c:pt idx="17">
                  <c:v>2016-Jun-30</c:v>
                </c:pt>
                <c:pt idx="18">
                  <c:v>2016-Dec-31</c:v>
                </c:pt>
                <c:pt idx="19">
                  <c:v>2017-Jun-30</c:v>
                </c:pt>
                <c:pt idx="20">
                  <c:v>2017-Dec-31</c:v>
                </c:pt>
                <c:pt idx="21">
                  <c:v>2018-Jun-30</c:v>
                </c:pt>
                <c:pt idx="22">
                  <c:v>2018-Dec-31</c:v>
                </c:pt>
                <c:pt idx="23">
                  <c:v>2019-Jun-30</c:v>
                </c:pt>
                <c:pt idx="24">
                  <c:v>2019-Dec-31</c:v>
                </c:pt>
                <c:pt idx="25">
                  <c:v>2020-Jun-30</c:v>
                </c:pt>
                <c:pt idx="26">
                  <c:v>2020-Dec-31</c:v>
                </c:pt>
                <c:pt idx="27">
                  <c:v>2021-Jun-30</c:v>
                </c:pt>
                <c:pt idx="28">
                  <c:v>2021-Dec-31</c:v>
                </c:pt>
                <c:pt idx="29">
                  <c:v>2022-Jun-30</c:v>
                </c:pt>
              </c:strCache>
            </c:strRef>
          </c:cat>
          <c:val>
            <c:numRef>
              <c:f>'Ark1'!$J$3:$J$51</c:f>
              <c:numCache>
                <c:formatCode>_(* #,##0_);_(* \(#,##0\);_(* "-"??_);_(@_)</c:formatCode>
                <c:ptCount val="30"/>
                <c:pt idx="0">
                  <c:v>585.92594964499995</c:v>
                </c:pt>
                <c:pt idx="1">
                  <c:v>672.55115969799999</c:v>
                </c:pt>
                <c:pt idx="2">
                  <c:v>598.14095792700004</c:v>
                </c:pt>
                <c:pt idx="3">
                  <c:v>594.54622921099997</c:v>
                </c:pt>
                <c:pt idx="4">
                  <c:v>603.893268261</c:v>
                </c:pt>
                <c:pt idx="5">
                  <c:v>582.68142795200004</c:v>
                </c:pt>
                <c:pt idx="6">
                  <c:v>601.04283001199997</c:v>
                </c:pt>
                <c:pt idx="7">
                  <c:v>706.87937122400001</c:v>
                </c:pt>
                <c:pt idx="8">
                  <c:v>647.80698477800001</c:v>
                </c:pt>
                <c:pt idx="9">
                  <c:v>641.30528262500002</c:v>
                </c:pt>
                <c:pt idx="10">
                  <c:v>635.68096478699999</c:v>
                </c:pt>
                <c:pt idx="11">
                  <c:v>695.87873778300002</c:v>
                </c:pt>
                <c:pt idx="12">
                  <c:v>710.0923250190001</c:v>
                </c:pt>
                <c:pt idx="13">
                  <c:v>743.30377918300019</c:v>
                </c:pt>
                <c:pt idx="14">
                  <c:v>854.12835436075022</c:v>
                </c:pt>
                <c:pt idx="15">
                  <c:v>987.98264165475007</c:v>
                </c:pt>
                <c:pt idx="16">
                  <c:v>1090.8155901720002</c:v>
                </c:pt>
                <c:pt idx="17">
                  <c:v>1196.5270675889999</c:v>
                </c:pt>
                <c:pt idx="18">
                  <c:v>1319.94000194875</c:v>
                </c:pt>
                <c:pt idx="19">
                  <c:v>1424.9708556544999</c:v>
                </c:pt>
                <c:pt idx="20">
                  <c:v>1443.3942012787502</c:v>
                </c:pt>
                <c:pt idx="21">
                  <c:v>1553.5057530020003</c:v>
                </c:pt>
                <c:pt idx="22">
                  <c:v>1641.7908448672501</c:v>
                </c:pt>
                <c:pt idx="23">
                  <c:v>1809.73682244775</c:v>
                </c:pt>
                <c:pt idx="24">
                  <c:v>1952.9563573065002</c:v>
                </c:pt>
                <c:pt idx="25">
                  <c:v>2037.4952891072503</c:v>
                </c:pt>
                <c:pt idx="26">
                  <c:v>2080.83462016675</c:v>
                </c:pt>
                <c:pt idx="27">
                  <c:v>2129.7308255877501</c:v>
                </c:pt>
                <c:pt idx="28">
                  <c:v>2149.9959729622501</c:v>
                </c:pt>
                <c:pt idx="29">
                  <c:v>2209.1849708460004</c:v>
                </c:pt>
              </c:numCache>
            </c:numRef>
          </c:val>
          <c:smooth val="0"/>
          <c:extLst>
            <c:ext xmlns:c16="http://schemas.microsoft.com/office/drawing/2014/chart" uri="{C3380CC4-5D6E-409C-BE32-E72D297353CC}">
              <c16:uniqueId val="{00000001-ECDB-468B-9C72-FDD1E248DCBC}"/>
            </c:ext>
          </c:extLst>
        </c:ser>
        <c:ser>
          <c:idx val="2"/>
          <c:order val="2"/>
          <c:tx>
            <c:strRef>
              <c:f>'Ark1'!$K$2</c:f>
              <c:strCache>
                <c:ptCount val="1"/>
                <c:pt idx="0">
                  <c:v>150% Model</c:v>
                </c:pt>
              </c:strCache>
            </c:strRef>
          </c:tx>
          <c:spPr>
            <a:ln w="28575" cap="rnd">
              <a:solidFill>
                <a:schemeClr val="accent3"/>
              </a:solidFill>
              <a:round/>
            </a:ln>
            <a:effectLst/>
          </c:spPr>
          <c:marker>
            <c:symbol val="none"/>
          </c:marker>
          <c:cat>
            <c:strRef>
              <c:f>'Ark1'!$H$3:$H$51</c:f>
              <c:strCache>
                <c:ptCount val="30"/>
                <c:pt idx="0">
                  <c:v>2007-Dec-31</c:v>
                </c:pt>
                <c:pt idx="1">
                  <c:v>2008-Jun-30</c:v>
                </c:pt>
                <c:pt idx="2">
                  <c:v>2008-Dec-31</c:v>
                </c:pt>
                <c:pt idx="3">
                  <c:v>2009-Jun-30</c:v>
                </c:pt>
                <c:pt idx="4">
                  <c:v>2009-Dec-31</c:v>
                </c:pt>
                <c:pt idx="5">
                  <c:v>2010-Jun-30</c:v>
                </c:pt>
                <c:pt idx="6">
                  <c:v>2010-Dec-31</c:v>
                </c:pt>
                <c:pt idx="7">
                  <c:v>2011-Jun-30</c:v>
                </c:pt>
                <c:pt idx="8">
                  <c:v>2011-Dec-31</c:v>
                </c:pt>
                <c:pt idx="9">
                  <c:v>2012-Jun-30</c:v>
                </c:pt>
                <c:pt idx="10">
                  <c:v>2012-Dec-31</c:v>
                </c:pt>
                <c:pt idx="11">
                  <c:v>2013-Jun-30</c:v>
                </c:pt>
                <c:pt idx="12">
                  <c:v>2013-Dec-31</c:v>
                </c:pt>
                <c:pt idx="13">
                  <c:v>2014-Jun-30</c:v>
                </c:pt>
                <c:pt idx="14">
                  <c:v>2014-Dec-31</c:v>
                </c:pt>
                <c:pt idx="15">
                  <c:v>2015-Jun-30</c:v>
                </c:pt>
                <c:pt idx="16">
                  <c:v>2015-Dec-31</c:v>
                </c:pt>
                <c:pt idx="17">
                  <c:v>2016-Jun-30</c:v>
                </c:pt>
                <c:pt idx="18">
                  <c:v>2016-Dec-31</c:v>
                </c:pt>
                <c:pt idx="19">
                  <c:v>2017-Jun-30</c:v>
                </c:pt>
                <c:pt idx="20">
                  <c:v>2017-Dec-31</c:v>
                </c:pt>
                <c:pt idx="21">
                  <c:v>2018-Jun-30</c:v>
                </c:pt>
                <c:pt idx="22">
                  <c:v>2018-Dec-31</c:v>
                </c:pt>
                <c:pt idx="23">
                  <c:v>2019-Jun-30</c:v>
                </c:pt>
                <c:pt idx="24">
                  <c:v>2019-Dec-31</c:v>
                </c:pt>
                <c:pt idx="25">
                  <c:v>2020-Jun-30</c:v>
                </c:pt>
                <c:pt idx="26">
                  <c:v>2020-Dec-31</c:v>
                </c:pt>
                <c:pt idx="27">
                  <c:v>2021-Jun-30</c:v>
                </c:pt>
                <c:pt idx="28">
                  <c:v>2021-Dec-31</c:v>
                </c:pt>
                <c:pt idx="29">
                  <c:v>2022-Jun-30</c:v>
                </c:pt>
              </c:strCache>
            </c:strRef>
          </c:cat>
          <c:val>
            <c:numRef>
              <c:f>'Ark1'!$K$3:$K$51</c:f>
              <c:numCache>
                <c:formatCode>_(* #,##0_);_(* \(#,##0\);_(* "-"??_);_(@_)</c:formatCode>
                <c:ptCount val="30"/>
                <c:pt idx="0">
                  <c:v>585.92594964499995</c:v>
                </c:pt>
                <c:pt idx="1">
                  <c:v>672.55115969799999</c:v>
                </c:pt>
                <c:pt idx="2">
                  <c:v>598.14095792700004</c:v>
                </c:pt>
                <c:pt idx="3">
                  <c:v>594.54622921099997</c:v>
                </c:pt>
                <c:pt idx="4">
                  <c:v>603.893268261</c:v>
                </c:pt>
                <c:pt idx="5">
                  <c:v>582.68142795200004</c:v>
                </c:pt>
                <c:pt idx="6">
                  <c:v>601.04283001199997</c:v>
                </c:pt>
                <c:pt idx="7">
                  <c:v>706.87937122400001</c:v>
                </c:pt>
                <c:pt idx="8">
                  <c:v>647.80698477800001</c:v>
                </c:pt>
                <c:pt idx="9">
                  <c:v>641.30528262500002</c:v>
                </c:pt>
                <c:pt idx="10">
                  <c:v>635.68096478699999</c:v>
                </c:pt>
                <c:pt idx="11">
                  <c:v>695.87873778300002</c:v>
                </c:pt>
                <c:pt idx="12">
                  <c:v>710.0923250190001</c:v>
                </c:pt>
                <c:pt idx="13">
                  <c:v>738.55928573100016</c:v>
                </c:pt>
                <c:pt idx="14">
                  <c:v>833.55177874050025</c:v>
                </c:pt>
                <c:pt idx="15">
                  <c:v>948.28402499250012</c:v>
                </c:pt>
                <c:pt idx="16">
                  <c:v>1036.4265522930002</c:v>
                </c:pt>
                <c:pt idx="17">
                  <c:v>1127.0363900790001</c:v>
                </c:pt>
                <c:pt idx="18">
                  <c:v>1232.8189052445</c:v>
                </c:pt>
                <c:pt idx="19">
                  <c:v>1322.845351278</c:v>
                </c:pt>
                <c:pt idx="20">
                  <c:v>1338.6367903845</c:v>
                </c:pt>
                <c:pt idx="21">
                  <c:v>1433.0181204330001</c:v>
                </c:pt>
                <c:pt idx="22">
                  <c:v>1508.6910563175002</c:v>
                </c:pt>
                <c:pt idx="23">
                  <c:v>1652.6447513865</c:v>
                </c:pt>
                <c:pt idx="24">
                  <c:v>1775.4043526940002</c:v>
                </c:pt>
                <c:pt idx="25">
                  <c:v>1847.8662942375001</c:v>
                </c:pt>
                <c:pt idx="26">
                  <c:v>1885.0142922885002</c:v>
                </c:pt>
                <c:pt idx="27">
                  <c:v>1926.9253255065003</c:v>
                </c:pt>
                <c:pt idx="28">
                  <c:v>1944.2954518275003</c:v>
                </c:pt>
                <c:pt idx="29">
                  <c:v>1995.0288785850003</c:v>
                </c:pt>
              </c:numCache>
            </c:numRef>
          </c:val>
          <c:smooth val="0"/>
          <c:extLst>
            <c:ext xmlns:c16="http://schemas.microsoft.com/office/drawing/2014/chart" uri="{C3380CC4-5D6E-409C-BE32-E72D297353CC}">
              <c16:uniqueId val="{00000002-ECDB-468B-9C72-FDD1E248DCBC}"/>
            </c:ext>
          </c:extLst>
        </c:ser>
        <c:ser>
          <c:idx val="3"/>
          <c:order val="3"/>
          <c:tx>
            <c:strRef>
              <c:f>'Ark1'!$L$2</c:f>
              <c:strCache>
                <c:ptCount val="1"/>
                <c:pt idx="0">
                  <c:v>125% Model</c:v>
                </c:pt>
              </c:strCache>
            </c:strRef>
          </c:tx>
          <c:spPr>
            <a:ln w="28575" cap="rnd">
              <a:solidFill>
                <a:schemeClr val="accent4"/>
              </a:solidFill>
              <a:round/>
            </a:ln>
            <a:effectLst/>
          </c:spPr>
          <c:marker>
            <c:symbol val="none"/>
          </c:marker>
          <c:dLbls>
            <c:dLbl>
              <c:idx val="29"/>
              <c:layout>
                <c:manualLayout>
                  <c:x val="-1.9349167147856585E-2"/>
                  <c:y val="0.13813298017820891"/>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ECDB-468B-9C72-FDD1E248DCB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'Ark1'!$H$3:$H$51</c:f>
              <c:strCache>
                <c:ptCount val="30"/>
                <c:pt idx="0">
                  <c:v>2007-Dec-31</c:v>
                </c:pt>
                <c:pt idx="1">
                  <c:v>2008-Jun-30</c:v>
                </c:pt>
                <c:pt idx="2">
                  <c:v>2008-Dec-31</c:v>
                </c:pt>
                <c:pt idx="3">
                  <c:v>2009-Jun-30</c:v>
                </c:pt>
                <c:pt idx="4">
                  <c:v>2009-Dec-31</c:v>
                </c:pt>
                <c:pt idx="5">
                  <c:v>2010-Jun-30</c:v>
                </c:pt>
                <c:pt idx="6">
                  <c:v>2010-Dec-31</c:v>
                </c:pt>
                <c:pt idx="7">
                  <c:v>2011-Jun-30</c:v>
                </c:pt>
                <c:pt idx="8">
                  <c:v>2011-Dec-31</c:v>
                </c:pt>
                <c:pt idx="9">
                  <c:v>2012-Jun-30</c:v>
                </c:pt>
                <c:pt idx="10">
                  <c:v>2012-Dec-31</c:v>
                </c:pt>
                <c:pt idx="11">
                  <c:v>2013-Jun-30</c:v>
                </c:pt>
                <c:pt idx="12">
                  <c:v>2013-Dec-31</c:v>
                </c:pt>
                <c:pt idx="13">
                  <c:v>2014-Jun-30</c:v>
                </c:pt>
                <c:pt idx="14">
                  <c:v>2014-Dec-31</c:v>
                </c:pt>
                <c:pt idx="15">
                  <c:v>2015-Jun-30</c:v>
                </c:pt>
                <c:pt idx="16">
                  <c:v>2015-Dec-31</c:v>
                </c:pt>
                <c:pt idx="17">
                  <c:v>2016-Jun-30</c:v>
                </c:pt>
                <c:pt idx="18">
                  <c:v>2016-Dec-31</c:v>
                </c:pt>
                <c:pt idx="19">
                  <c:v>2017-Jun-30</c:v>
                </c:pt>
                <c:pt idx="20">
                  <c:v>2017-Dec-31</c:v>
                </c:pt>
                <c:pt idx="21">
                  <c:v>2018-Jun-30</c:v>
                </c:pt>
                <c:pt idx="22">
                  <c:v>2018-Dec-31</c:v>
                </c:pt>
                <c:pt idx="23">
                  <c:v>2019-Jun-30</c:v>
                </c:pt>
                <c:pt idx="24">
                  <c:v>2019-Dec-31</c:v>
                </c:pt>
                <c:pt idx="25">
                  <c:v>2020-Jun-30</c:v>
                </c:pt>
                <c:pt idx="26">
                  <c:v>2020-Dec-31</c:v>
                </c:pt>
                <c:pt idx="27">
                  <c:v>2021-Jun-30</c:v>
                </c:pt>
                <c:pt idx="28">
                  <c:v>2021-Dec-31</c:v>
                </c:pt>
                <c:pt idx="29">
                  <c:v>2022-Jun-30</c:v>
                </c:pt>
              </c:strCache>
            </c:strRef>
          </c:cat>
          <c:val>
            <c:numRef>
              <c:f>'Ark1'!$L$3:$L$51</c:f>
              <c:numCache>
                <c:formatCode>_(* #,##0_);_(* \(#,##0\);_(* "-"??_);_(@_)</c:formatCode>
                <c:ptCount val="30"/>
                <c:pt idx="0">
                  <c:v>585.92594964499995</c:v>
                </c:pt>
                <c:pt idx="1">
                  <c:v>672.55115969799999</c:v>
                </c:pt>
                <c:pt idx="2">
                  <c:v>598.14095792700004</c:v>
                </c:pt>
                <c:pt idx="3">
                  <c:v>594.54622921099997</c:v>
                </c:pt>
                <c:pt idx="4">
                  <c:v>603.893268261</c:v>
                </c:pt>
                <c:pt idx="5">
                  <c:v>582.68142795200004</c:v>
                </c:pt>
                <c:pt idx="6">
                  <c:v>601.04283001199997</c:v>
                </c:pt>
                <c:pt idx="7">
                  <c:v>706.87937122400001</c:v>
                </c:pt>
                <c:pt idx="8">
                  <c:v>647.80698477800001</c:v>
                </c:pt>
                <c:pt idx="9">
                  <c:v>641.30528262500002</c:v>
                </c:pt>
                <c:pt idx="10">
                  <c:v>635.68096478699999</c:v>
                </c:pt>
                <c:pt idx="11">
                  <c:v>695.87873778300002</c:v>
                </c:pt>
                <c:pt idx="12">
                  <c:v>710.0923250190001</c:v>
                </c:pt>
                <c:pt idx="13">
                  <c:v>733.81479227900013</c:v>
                </c:pt>
                <c:pt idx="14">
                  <c:v>812.97520312025006</c:v>
                </c:pt>
                <c:pt idx="15">
                  <c:v>908.58540833025017</c:v>
                </c:pt>
                <c:pt idx="16">
                  <c:v>982.03751441400004</c:v>
                </c:pt>
                <c:pt idx="17">
                  <c:v>1057.545712569</c:v>
                </c:pt>
                <c:pt idx="18">
                  <c:v>1145.6978085402498</c:v>
                </c:pt>
                <c:pt idx="19">
                  <c:v>1220.7198469014997</c:v>
                </c:pt>
                <c:pt idx="20">
                  <c:v>1233.8793794902499</c:v>
                </c:pt>
                <c:pt idx="21">
                  <c:v>1312.530487864</c:v>
                </c:pt>
                <c:pt idx="22">
                  <c:v>1375.5912677677497</c:v>
                </c:pt>
                <c:pt idx="23">
                  <c:v>1495.5526803252496</c:v>
                </c:pt>
                <c:pt idx="24">
                  <c:v>1597.8523480814997</c:v>
                </c:pt>
                <c:pt idx="25">
                  <c:v>1658.23729936775</c:v>
                </c:pt>
                <c:pt idx="26">
                  <c:v>1689.1939644102499</c:v>
                </c:pt>
                <c:pt idx="27">
                  <c:v>1724.1198254252502</c:v>
                </c:pt>
                <c:pt idx="28">
                  <c:v>1738.5949306927503</c:v>
                </c:pt>
                <c:pt idx="29">
                  <c:v>1780.8727863240001</c:v>
                </c:pt>
              </c:numCache>
            </c:numRef>
          </c:val>
          <c:smooth val="0"/>
          <c:extLst>
            <c:ext xmlns:c16="http://schemas.microsoft.com/office/drawing/2014/chart" uri="{C3380CC4-5D6E-409C-BE32-E72D297353CC}">
              <c16:uniqueId val="{00000003-ECDB-468B-9C72-FDD1E248DCBC}"/>
            </c:ext>
          </c:extLst>
        </c:ser>
        <c:dLbls>
          <c:showLegendKey val="0"/>
          <c:showVal val="0"/>
          <c:showCatName val="0"/>
          <c:showSerName val="0"/>
          <c:showPercent val="0"/>
          <c:showBubbleSize val="0"/>
        </c:dLbls>
        <c:smooth val="0"/>
        <c:axId val="559516032"/>
        <c:axId val="559513512"/>
      </c:lineChart>
      <c:catAx>
        <c:axId val="55951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59513512"/>
        <c:crosses val="autoZero"/>
        <c:auto val="1"/>
        <c:lblAlgn val="ctr"/>
        <c:lblOffset val="100"/>
        <c:noMultiLvlLbl val="0"/>
      </c:catAx>
      <c:valAx>
        <c:axId val="5595135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rgbClr val="FF0000"/>
                </a:solidFill>
                <a:latin typeface="+mn-lt"/>
                <a:ea typeface="+mn-ea"/>
                <a:cs typeface="+mn-cs"/>
              </a:defRPr>
            </a:pPr>
            <a:endParaRPr lang="en-US"/>
          </a:p>
        </c:txPr>
        <c:crossAx val="559516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Potential Derivatives Losses at Failure Rates (Trillions)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tx>
            <c:strRef>
              <c:f>'Ark1'!$S$3</c:f>
              <c:strCache>
                <c:ptCount val="1"/>
                <c:pt idx="0">
                  <c:v>1998-Jun-30</c:v>
                </c:pt>
              </c:strCache>
            </c:strRef>
          </c:tx>
          <c:spPr>
            <a:solidFill>
              <a:schemeClr val="accent1"/>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'Ark1'!$T$3:$W$3</c:f>
            </c:numRef>
          </c:val>
          <c:extLst>
            <c:ext xmlns:c16="http://schemas.microsoft.com/office/drawing/2014/chart" uri="{C3380CC4-5D6E-409C-BE32-E72D297353CC}">
              <c16:uniqueId val="{00000000-9E0D-4EE4-9F5E-C31F453F4AF4}"/>
            </c:ext>
          </c:extLst>
        </c:ser>
        <c:ser>
          <c:idx val="1"/>
          <c:order val="1"/>
          <c:tx>
            <c:strRef>
              <c:f>'Ark1'!$S$4</c:f>
              <c:strCache>
                <c:ptCount val="1"/>
                <c:pt idx="0">
                  <c:v>1998-Dec-31</c:v>
                </c:pt>
              </c:strCache>
            </c:strRef>
          </c:tx>
          <c:spPr>
            <a:solidFill>
              <a:schemeClr val="accent2"/>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'Ark1'!$T$4:$W$4</c:f>
            </c:numRef>
          </c:val>
          <c:extLst>
            <c:ext xmlns:c16="http://schemas.microsoft.com/office/drawing/2014/chart" uri="{C3380CC4-5D6E-409C-BE32-E72D297353CC}">
              <c16:uniqueId val="{00000001-9E0D-4EE4-9F5E-C31F453F4AF4}"/>
            </c:ext>
          </c:extLst>
        </c:ser>
        <c:ser>
          <c:idx val="2"/>
          <c:order val="2"/>
          <c:tx>
            <c:strRef>
              <c:f>'Ark1'!$S$5</c:f>
              <c:strCache>
                <c:ptCount val="1"/>
                <c:pt idx="0">
                  <c:v>1999-Jun-30</c:v>
                </c:pt>
              </c:strCache>
            </c:strRef>
          </c:tx>
          <c:spPr>
            <a:solidFill>
              <a:schemeClr val="accent3"/>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'Ark1'!$T$5:$W$5</c:f>
            </c:numRef>
          </c:val>
          <c:extLst>
            <c:ext xmlns:c16="http://schemas.microsoft.com/office/drawing/2014/chart" uri="{C3380CC4-5D6E-409C-BE32-E72D297353CC}">
              <c16:uniqueId val="{00000002-9E0D-4EE4-9F5E-C31F453F4AF4}"/>
            </c:ext>
          </c:extLst>
        </c:ser>
        <c:ser>
          <c:idx val="3"/>
          <c:order val="3"/>
          <c:tx>
            <c:strRef>
              <c:f>'Ark1'!$S$6</c:f>
              <c:strCache>
                <c:ptCount val="1"/>
                <c:pt idx="0">
                  <c:v>1999-Dec-31</c:v>
                </c:pt>
              </c:strCache>
            </c:strRef>
          </c:tx>
          <c:spPr>
            <a:solidFill>
              <a:schemeClr val="accent4"/>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'Ark1'!$T$6:$W$6</c:f>
            </c:numRef>
          </c:val>
          <c:extLst>
            <c:ext xmlns:c16="http://schemas.microsoft.com/office/drawing/2014/chart" uri="{C3380CC4-5D6E-409C-BE32-E72D297353CC}">
              <c16:uniqueId val="{00000003-9E0D-4EE4-9F5E-C31F453F4AF4}"/>
            </c:ext>
          </c:extLst>
        </c:ser>
        <c:ser>
          <c:idx val="4"/>
          <c:order val="4"/>
          <c:tx>
            <c:strRef>
              <c:f>'Ark1'!$S$7</c:f>
              <c:strCache>
                <c:ptCount val="1"/>
                <c:pt idx="0">
                  <c:v>2000-Jun-30</c:v>
                </c:pt>
              </c:strCache>
            </c:strRef>
          </c:tx>
          <c:spPr>
            <a:solidFill>
              <a:schemeClr val="accent5"/>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'Ark1'!$T$7:$W$7</c:f>
            </c:numRef>
          </c:val>
          <c:extLst>
            <c:ext xmlns:c16="http://schemas.microsoft.com/office/drawing/2014/chart" uri="{C3380CC4-5D6E-409C-BE32-E72D297353CC}">
              <c16:uniqueId val="{00000004-9E0D-4EE4-9F5E-C31F453F4AF4}"/>
            </c:ext>
          </c:extLst>
        </c:ser>
        <c:ser>
          <c:idx val="5"/>
          <c:order val="5"/>
          <c:tx>
            <c:strRef>
              <c:f>'Ark1'!$S$8</c:f>
              <c:strCache>
                <c:ptCount val="1"/>
                <c:pt idx="0">
                  <c:v>2000-Dec-31</c:v>
                </c:pt>
              </c:strCache>
            </c:strRef>
          </c:tx>
          <c:spPr>
            <a:solidFill>
              <a:schemeClr val="accent6"/>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'Ark1'!$T$8:$W$8</c:f>
            </c:numRef>
          </c:val>
          <c:extLst>
            <c:ext xmlns:c16="http://schemas.microsoft.com/office/drawing/2014/chart" uri="{C3380CC4-5D6E-409C-BE32-E72D297353CC}">
              <c16:uniqueId val="{00000005-9E0D-4EE4-9F5E-C31F453F4AF4}"/>
            </c:ext>
          </c:extLst>
        </c:ser>
        <c:ser>
          <c:idx val="6"/>
          <c:order val="6"/>
          <c:tx>
            <c:strRef>
              <c:f>'Ark1'!$S$9</c:f>
              <c:strCache>
                <c:ptCount val="1"/>
                <c:pt idx="0">
                  <c:v>2001-Jun-30</c:v>
                </c:pt>
              </c:strCache>
            </c:strRef>
          </c:tx>
          <c:spPr>
            <a:solidFill>
              <a:schemeClr val="accent1">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'Ark1'!$T$9:$W$9</c:f>
            </c:numRef>
          </c:val>
          <c:extLst>
            <c:ext xmlns:c16="http://schemas.microsoft.com/office/drawing/2014/chart" uri="{C3380CC4-5D6E-409C-BE32-E72D297353CC}">
              <c16:uniqueId val="{00000006-9E0D-4EE4-9F5E-C31F453F4AF4}"/>
            </c:ext>
          </c:extLst>
        </c:ser>
        <c:ser>
          <c:idx val="7"/>
          <c:order val="7"/>
          <c:tx>
            <c:strRef>
              <c:f>'Ark1'!$S$10</c:f>
              <c:strCache>
                <c:ptCount val="1"/>
                <c:pt idx="0">
                  <c:v>2001-Dec-31</c:v>
                </c:pt>
              </c:strCache>
            </c:strRef>
          </c:tx>
          <c:spPr>
            <a:solidFill>
              <a:schemeClr val="accent2">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'Ark1'!$T$10:$W$10</c:f>
            </c:numRef>
          </c:val>
          <c:extLst>
            <c:ext xmlns:c16="http://schemas.microsoft.com/office/drawing/2014/chart" uri="{C3380CC4-5D6E-409C-BE32-E72D297353CC}">
              <c16:uniqueId val="{00000007-9E0D-4EE4-9F5E-C31F453F4AF4}"/>
            </c:ext>
          </c:extLst>
        </c:ser>
        <c:ser>
          <c:idx val="8"/>
          <c:order val="8"/>
          <c:tx>
            <c:strRef>
              <c:f>'Ark1'!$S$11</c:f>
              <c:strCache>
                <c:ptCount val="1"/>
                <c:pt idx="0">
                  <c:v>2002-Jun-30</c:v>
                </c:pt>
              </c:strCache>
            </c:strRef>
          </c:tx>
          <c:spPr>
            <a:solidFill>
              <a:schemeClr val="accent3">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'Ark1'!$T$11:$W$11</c:f>
            </c:numRef>
          </c:val>
          <c:extLst>
            <c:ext xmlns:c16="http://schemas.microsoft.com/office/drawing/2014/chart" uri="{C3380CC4-5D6E-409C-BE32-E72D297353CC}">
              <c16:uniqueId val="{00000008-9E0D-4EE4-9F5E-C31F453F4AF4}"/>
            </c:ext>
          </c:extLst>
        </c:ser>
        <c:ser>
          <c:idx val="9"/>
          <c:order val="9"/>
          <c:tx>
            <c:strRef>
              <c:f>'Ark1'!$S$12</c:f>
              <c:strCache>
                <c:ptCount val="1"/>
                <c:pt idx="0">
                  <c:v>2002-Dec-31</c:v>
                </c:pt>
              </c:strCache>
            </c:strRef>
          </c:tx>
          <c:spPr>
            <a:solidFill>
              <a:schemeClr val="accent4">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'Ark1'!$T$12:$W$12</c:f>
            </c:numRef>
          </c:val>
          <c:extLst>
            <c:ext xmlns:c16="http://schemas.microsoft.com/office/drawing/2014/chart" uri="{C3380CC4-5D6E-409C-BE32-E72D297353CC}">
              <c16:uniqueId val="{00000009-9E0D-4EE4-9F5E-C31F453F4AF4}"/>
            </c:ext>
          </c:extLst>
        </c:ser>
        <c:ser>
          <c:idx val="10"/>
          <c:order val="10"/>
          <c:tx>
            <c:strRef>
              <c:f>'Ark1'!$S$13</c:f>
              <c:strCache>
                <c:ptCount val="1"/>
                <c:pt idx="0">
                  <c:v>2003-Jun-30</c:v>
                </c:pt>
              </c:strCache>
            </c:strRef>
          </c:tx>
          <c:spPr>
            <a:solidFill>
              <a:schemeClr val="accent5">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'Ark1'!$T$13:$W$13</c:f>
            </c:numRef>
          </c:val>
          <c:extLst>
            <c:ext xmlns:c16="http://schemas.microsoft.com/office/drawing/2014/chart" uri="{C3380CC4-5D6E-409C-BE32-E72D297353CC}">
              <c16:uniqueId val="{0000000A-9E0D-4EE4-9F5E-C31F453F4AF4}"/>
            </c:ext>
          </c:extLst>
        </c:ser>
        <c:ser>
          <c:idx val="11"/>
          <c:order val="11"/>
          <c:tx>
            <c:strRef>
              <c:f>'Ark1'!$S$14</c:f>
              <c:strCache>
                <c:ptCount val="1"/>
                <c:pt idx="0">
                  <c:v>2003-Dec-31</c:v>
                </c:pt>
              </c:strCache>
            </c:strRef>
          </c:tx>
          <c:spPr>
            <a:solidFill>
              <a:schemeClr val="accent6">
                <a:lumMod val="6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'Ark1'!$T$14:$W$14</c:f>
            </c:numRef>
          </c:val>
          <c:extLst>
            <c:ext xmlns:c16="http://schemas.microsoft.com/office/drawing/2014/chart" uri="{C3380CC4-5D6E-409C-BE32-E72D297353CC}">
              <c16:uniqueId val="{0000000B-9E0D-4EE4-9F5E-C31F453F4AF4}"/>
            </c:ext>
          </c:extLst>
        </c:ser>
        <c:ser>
          <c:idx val="12"/>
          <c:order val="12"/>
          <c:tx>
            <c:strRef>
              <c:f>'Ark1'!$S$15</c:f>
              <c:strCache>
                <c:ptCount val="1"/>
                <c:pt idx="0">
                  <c:v>2004-Jun-30</c:v>
                </c:pt>
              </c:strCache>
            </c:strRef>
          </c:tx>
          <c:spPr>
            <a:solidFill>
              <a:schemeClr val="accent1">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'Ark1'!$T$15:$W$15</c:f>
            </c:numRef>
          </c:val>
          <c:extLst>
            <c:ext xmlns:c16="http://schemas.microsoft.com/office/drawing/2014/chart" uri="{C3380CC4-5D6E-409C-BE32-E72D297353CC}">
              <c16:uniqueId val="{0000000C-9E0D-4EE4-9F5E-C31F453F4AF4}"/>
            </c:ext>
          </c:extLst>
        </c:ser>
        <c:ser>
          <c:idx val="13"/>
          <c:order val="13"/>
          <c:tx>
            <c:strRef>
              <c:f>'Ark1'!$S$16</c:f>
              <c:strCache>
                <c:ptCount val="1"/>
                <c:pt idx="0">
                  <c:v>2004-Dec-31</c:v>
                </c:pt>
              </c:strCache>
            </c:strRef>
          </c:tx>
          <c:spPr>
            <a:solidFill>
              <a:schemeClr val="accent2">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'Ark1'!$T$16:$W$16</c:f>
            </c:numRef>
          </c:val>
          <c:extLst>
            <c:ext xmlns:c16="http://schemas.microsoft.com/office/drawing/2014/chart" uri="{C3380CC4-5D6E-409C-BE32-E72D297353CC}">
              <c16:uniqueId val="{0000000D-9E0D-4EE4-9F5E-C31F453F4AF4}"/>
            </c:ext>
          </c:extLst>
        </c:ser>
        <c:ser>
          <c:idx val="14"/>
          <c:order val="14"/>
          <c:tx>
            <c:strRef>
              <c:f>'Ark1'!$S$17</c:f>
              <c:strCache>
                <c:ptCount val="1"/>
                <c:pt idx="0">
                  <c:v>2005-Jun-30</c:v>
                </c:pt>
              </c:strCache>
            </c:strRef>
          </c:tx>
          <c:spPr>
            <a:solidFill>
              <a:schemeClr val="accent3">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'Ark1'!$T$17:$W$17</c:f>
            </c:numRef>
          </c:val>
          <c:extLst>
            <c:ext xmlns:c16="http://schemas.microsoft.com/office/drawing/2014/chart" uri="{C3380CC4-5D6E-409C-BE32-E72D297353CC}">
              <c16:uniqueId val="{0000000E-9E0D-4EE4-9F5E-C31F453F4AF4}"/>
            </c:ext>
          </c:extLst>
        </c:ser>
        <c:ser>
          <c:idx val="15"/>
          <c:order val="15"/>
          <c:tx>
            <c:strRef>
              <c:f>'Ark1'!$S$18</c:f>
              <c:strCache>
                <c:ptCount val="1"/>
                <c:pt idx="0">
                  <c:v>2005-Dec-31</c:v>
                </c:pt>
              </c:strCache>
            </c:strRef>
          </c:tx>
          <c:spPr>
            <a:solidFill>
              <a:schemeClr val="accent4">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'Ark1'!$T$18:$W$18</c:f>
            </c:numRef>
          </c:val>
          <c:extLst>
            <c:ext xmlns:c16="http://schemas.microsoft.com/office/drawing/2014/chart" uri="{C3380CC4-5D6E-409C-BE32-E72D297353CC}">
              <c16:uniqueId val="{0000000F-9E0D-4EE4-9F5E-C31F453F4AF4}"/>
            </c:ext>
          </c:extLst>
        </c:ser>
        <c:ser>
          <c:idx val="16"/>
          <c:order val="16"/>
          <c:tx>
            <c:strRef>
              <c:f>'Ark1'!$S$19</c:f>
              <c:strCache>
                <c:ptCount val="1"/>
                <c:pt idx="0">
                  <c:v>2006-Jun-30</c:v>
                </c:pt>
              </c:strCache>
            </c:strRef>
          </c:tx>
          <c:spPr>
            <a:solidFill>
              <a:schemeClr val="accent5">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'Ark1'!$T$19:$W$19</c:f>
            </c:numRef>
          </c:val>
          <c:extLst>
            <c:ext xmlns:c16="http://schemas.microsoft.com/office/drawing/2014/chart" uri="{C3380CC4-5D6E-409C-BE32-E72D297353CC}">
              <c16:uniqueId val="{00000010-9E0D-4EE4-9F5E-C31F453F4AF4}"/>
            </c:ext>
          </c:extLst>
        </c:ser>
        <c:ser>
          <c:idx val="17"/>
          <c:order val="17"/>
          <c:tx>
            <c:strRef>
              <c:f>'Ark1'!$S$20</c:f>
              <c:strCache>
                <c:ptCount val="1"/>
                <c:pt idx="0">
                  <c:v>2006-Dec-31</c:v>
                </c:pt>
              </c:strCache>
            </c:strRef>
          </c:tx>
          <c:spPr>
            <a:solidFill>
              <a:schemeClr val="accent6">
                <a:lumMod val="80000"/>
                <a:lumOff val="2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'Ark1'!$T$20:$W$20</c:f>
            </c:numRef>
          </c:val>
          <c:extLst>
            <c:ext xmlns:c16="http://schemas.microsoft.com/office/drawing/2014/chart" uri="{C3380CC4-5D6E-409C-BE32-E72D297353CC}">
              <c16:uniqueId val="{00000011-9E0D-4EE4-9F5E-C31F453F4AF4}"/>
            </c:ext>
          </c:extLst>
        </c:ser>
        <c:ser>
          <c:idx val="18"/>
          <c:order val="18"/>
          <c:tx>
            <c:strRef>
              <c:f>'Ark1'!$S$21</c:f>
              <c:strCache>
                <c:ptCount val="1"/>
                <c:pt idx="0">
                  <c:v>2007-Jun-30</c:v>
                </c:pt>
              </c:strCache>
            </c:strRef>
          </c:tx>
          <c:spPr>
            <a:solidFill>
              <a:schemeClr val="accent1">
                <a:lumMod val="80000"/>
              </a:schemeClr>
            </a:solidFill>
            <a:ln>
              <a:noFill/>
            </a:ln>
            <a:effectLst/>
          </c:spPr>
          <c:invertIfNegative val="0"/>
          <c:cat>
            <c:strRef>
              <c:f>'Ark1'!$T$2:$W$2</c:f>
              <c:strCache>
                <c:ptCount val="4"/>
                <c:pt idx="0">
                  <c:v>150% Model, 0.50%</c:v>
                </c:pt>
                <c:pt idx="1">
                  <c:v>150% Model, 0.75%</c:v>
                </c:pt>
                <c:pt idx="2">
                  <c:v>175% Model, 0.50%</c:v>
                </c:pt>
                <c:pt idx="3">
                  <c:v>200% Model, 0.75%</c:v>
                </c:pt>
              </c:strCache>
            </c:strRef>
          </c:cat>
          <c:val>
            <c:numRef>
              <c:f>'Ark1'!$T$21:$W$21</c:f>
            </c:numRef>
          </c:val>
          <c:extLst>
            <c:ext xmlns:c16="http://schemas.microsoft.com/office/drawing/2014/chart" uri="{C3380CC4-5D6E-409C-BE32-E72D297353CC}">
              <c16:uniqueId val="{00000012-9E0D-4EE4-9F5E-C31F453F4AF4}"/>
            </c:ext>
          </c:extLst>
        </c:ser>
        <c:ser>
          <c:idx val="19"/>
          <c:order val="19"/>
          <c:tx>
            <c:strRef>
              <c:f>'Ark1'!$S$22</c:f>
              <c:strCache>
                <c:ptCount val="1"/>
                <c:pt idx="0">
                  <c:v>Potential Derivatives Losses at Failure Rates</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'Ark1'!$T$2:$W$2</c:f>
              <c:strCache>
                <c:ptCount val="4"/>
                <c:pt idx="0">
                  <c:v>150% Model, 0.50%</c:v>
                </c:pt>
                <c:pt idx="1">
                  <c:v>150% Model, 0.75%</c:v>
                </c:pt>
                <c:pt idx="2">
                  <c:v>175% Model, 0.50%</c:v>
                </c:pt>
                <c:pt idx="3">
                  <c:v>200% Model, 0.75%</c:v>
                </c:pt>
              </c:strCache>
            </c:strRef>
          </c:cat>
          <c:val>
            <c:numRef>
              <c:f>'Ark1'!$T$22:$W$22</c:f>
              <c:numCache>
                <c:formatCode>"$"#,##0.00</c:formatCode>
                <c:ptCount val="4"/>
                <c:pt idx="0">
                  <c:v>9.9751443929250012</c:v>
                </c:pt>
                <c:pt idx="1">
                  <c:v>14.962716589387501</c:v>
                </c:pt>
                <c:pt idx="2">
                  <c:v>11.045924854230002</c:v>
                </c:pt>
                <c:pt idx="3">
                  <c:v>18.175057973302504</c:v>
                </c:pt>
              </c:numCache>
            </c:numRef>
          </c:val>
          <c:extLst>
            <c:ext xmlns:c16="http://schemas.microsoft.com/office/drawing/2014/chart" uri="{C3380CC4-5D6E-409C-BE32-E72D297353CC}">
              <c16:uniqueId val="{00000013-9E0D-4EE4-9F5E-C31F453F4AF4}"/>
            </c:ext>
          </c:extLst>
        </c:ser>
        <c:dLbls>
          <c:showLegendKey val="0"/>
          <c:showVal val="0"/>
          <c:showCatName val="0"/>
          <c:showSerName val="0"/>
          <c:showPercent val="0"/>
          <c:showBubbleSize val="0"/>
        </c:dLbls>
        <c:gapWidth val="182"/>
        <c:axId val="684694056"/>
        <c:axId val="684699456"/>
      </c:barChart>
      <c:catAx>
        <c:axId val="684694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rgbClr val="C00000"/>
                </a:solidFill>
                <a:latin typeface="+mn-lt"/>
                <a:ea typeface="+mn-ea"/>
                <a:cs typeface="+mn-cs"/>
              </a:defRPr>
            </a:pPr>
            <a:endParaRPr lang="en-US"/>
          </a:p>
        </c:txPr>
        <c:crossAx val="684699456"/>
        <c:crosses val="autoZero"/>
        <c:auto val="1"/>
        <c:lblAlgn val="ctr"/>
        <c:lblOffset val="100"/>
        <c:noMultiLvlLbl val="0"/>
      </c:catAx>
      <c:valAx>
        <c:axId val="684699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694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76200</xdr:colOff>
      <xdr:row>21</xdr:row>
      <xdr:rowOff>320387</xdr:rowOff>
    </xdr:from>
    <xdr:to>
      <xdr:col>30</xdr:col>
      <xdr:colOff>528205</xdr:colOff>
      <xdr:row>52</xdr:row>
      <xdr:rowOff>19051</xdr:rowOff>
    </xdr:to>
    <xdr:graphicFrame macro="">
      <xdr:nvGraphicFramePr>
        <xdr:cNvPr id="2" name="Chart 1">
          <a:extLst>
            <a:ext uri="{FF2B5EF4-FFF2-40B4-BE49-F238E27FC236}">
              <a16:creationId xmlns:a16="http://schemas.microsoft.com/office/drawing/2014/main" id="{5F1ADC80-B135-50AC-C05A-473B6F952B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158028</xdr:colOff>
      <xdr:row>22</xdr:row>
      <xdr:rowOff>161059</xdr:rowOff>
    </xdr:from>
    <xdr:to>
      <xdr:col>27</xdr:col>
      <xdr:colOff>600075</xdr:colOff>
      <xdr:row>42</xdr:row>
      <xdr:rowOff>57150</xdr:rowOff>
    </xdr:to>
    <xdr:graphicFrame macro="">
      <xdr:nvGraphicFramePr>
        <xdr:cNvPr id="3" name="Chart 2">
          <a:extLst>
            <a:ext uri="{FF2B5EF4-FFF2-40B4-BE49-F238E27FC236}">
              <a16:creationId xmlns:a16="http://schemas.microsoft.com/office/drawing/2014/main" id="{A5A06E1F-16A6-B856-890A-E605509D20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34</xdr:col>
      <xdr:colOff>561975</xdr:colOff>
      <xdr:row>21</xdr:row>
      <xdr:rowOff>271898</xdr:rowOff>
    </xdr:from>
    <xdr:to>
      <xdr:col>44</xdr:col>
      <xdr:colOff>122093</xdr:colOff>
      <xdr:row>43</xdr:row>
      <xdr:rowOff>159330</xdr:rowOff>
    </xdr:to>
    <xdr:pic>
      <xdr:nvPicPr>
        <xdr:cNvPr id="5" name="Picture 4">
          <a:extLst>
            <a:ext uri="{FF2B5EF4-FFF2-40B4-BE49-F238E27FC236}">
              <a16:creationId xmlns:a16="http://schemas.microsoft.com/office/drawing/2014/main" id="{FBE7EE43-4160-AF7D-CB92-D32DE802D85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279225" y="1129148"/>
          <a:ext cx="5656118" cy="4535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is.org/statistics/about_derivatives_stats.htm?m=10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
  <sheetViews>
    <sheetView showGridLines="0" showRowColHeaders="0" tabSelected="1" topLeftCell="V1" zoomScaleNormal="100" workbookViewId="0">
      <selection activeCell="AG40" sqref="AG40"/>
    </sheetView>
  </sheetViews>
  <sheetFormatPr defaultRowHeight="15" outlineLevelRow="1" x14ac:dyDescent="0.25"/>
  <cols>
    <col min="1" max="1" width="13.5703125" customWidth="1"/>
    <col min="2" max="2" width="12" customWidth="1"/>
    <col min="3" max="3" width="13.42578125" customWidth="1"/>
    <col min="4" max="4" width="12.42578125" customWidth="1"/>
    <col min="5" max="5" width="16.140625" customWidth="1"/>
    <col min="6" max="6" width="16.5703125" customWidth="1"/>
    <col min="7" max="7" width="6" customWidth="1"/>
    <col min="8" max="8" width="12.85546875" customWidth="1"/>
    <col min="9" max="9" width="10.5703125" customWidth="1"/>
    <col min="10" max="11" width="9.85546875" customWidth="1"/>
    <col min="12" max="12" width="10.28515625" customWidth="1"/>
    <col min="13" max="13" width="5" customWidth="1"/>
    <col min="19" max="19" width="12.28515625" customWidth="1"/>
    <col min="20" max="23" width="12.140625" customWidth="1"/>
  </cols>
  <sheetData>
    <row r="1" spans="1:31" ht="20.25" customHeight="1" x14ac:dyDescent="0.25">
      <c r="A1" s="18" t="s">
        <v>54</v>
      </c>
      <c r="B1" s="18"/>
      <c r="C1" s="18"/>
      <c r="D1" s="18"/>
      <c r="E1" t="s">
        <v>55</v>
      </c>
      <c r="F1" s="5">
        <v>1.25</v>
      </c>
      <c r="G1" s="5"/>
      <c r="H1" t="s">
        <v>61</v>
      </c>
      <c r="I1" s="7">
        <v>1000000</v>
      </c>
      <c r="N1" t="s">
        <v>62</v>
      </c>
      <c r="R1" s="24"/>
      <c r="S1" s="20" t="s">
        <v>66</v>
      </c>
      <c r="T1" s="21">
        <v>5.0000000000000001E-3</v>
      </c>
      <c r="U1" s="21">
        <v>7.4999999999999997E-3</v>
      </c>
      <c r="V1" s="21">
        <v>5.0000000000000001E-3</v>
      </c>
      <c r="W1" s="21">
        <v>7.4999999999999997E-3</v>
      </c>
      <c r="Y1" s="25"/>
      <c r="Z1" s="25"/>
      <c r="AA1" s="25"/>
      <c r="AB1" s="25"/>
      <c r="AC1" s="25"/>
      <c r="AD1" s="25"/>
      <c r="AE1" s="25"/>
    </row>
    <row r="2" spans="1:31" ht="47.25" x14ac:dyDescent="0.25">
      <c r="A2" s="2" t="s">
        <v>0</v>
      </c>
      <c r="B2" s="2" t="s">
        <v>1</v>
      </c>
      <c r="C2" s="2" t="s">
        <v>2</v>
      </c>
      <c r="D2" s="2" t="s">
        <v>3</v>
      </c>
      <c r="E2" s="2" t="s">
        <v>4</v>
      </c>
      <c r="F2" s="2" t="s">
        <v>56</v>
      </c>
      <c r="G2" s="2"/>
      <c r="H2" s="2" t="s">
        <v>63</v>
      </c>
      <c r="I2" s="8" t="s">
        <v>57</v>
      </c>
      <c r="J2" s="8" t="s">
        <v>58</v>
      </c>
      <c r="K2" s="8" t="s">
        <v>59</v>
      </c>
      <c r="L2" s="8" t="s">
        <v>60</v>
      </c>
      <c r="M2" s="2"/>
      <c r="N2" s="6" t="s">
        <v>57</v>
      </c>
      <c r="O2" s="6" t="s">
        <v>58</v>
      </c>
      <c r="P2" s="6" t="s">
        <v>59</v>
      </c>
      <c r="Q2" s="6" t="s">
        <v>60</v>
      </c>
      <c r="S2" s="22" t="s">
        <v>67</v>
      </c>
      <c r="T2" s="23" t="str">
        <f>CONCATENATE("150% Model", ", ",TEXT(T1, "0.00%"))</f>
        <v>150% Model, 0.50%</v>
      </c>
      <c r="U2" s="23" t="str">
        <f>CONCATENATE("150% Model", ", ",TEXT(U1, "0.00%"))</f>
        <v>150% Model, 0.75%</v>
      </c>
      <c r="V2" s="23" t="str">
        <f>CONCATENATE("175% Model", ", ",TEXT(V1, "0.00%"))</f>
        <v>175% Model, 0.50%</v>
      </c>
      <c r="W2" s="23" t="str">
        <f>CONCATENATE("200% Model", ", ",TEXT(W1, "0.00%"))</f>
        <v>200% Model, 0.75%</v>
      </c>
      <c r="Y2" s="25"/>
      <c r="Z2" s="25"/>
      <c r="AA2" s="25"/>
      <c r="AB2" s="25"/>
      <c r="AC2" s="25"/>
      <c r="AD2" s="25"/>
      <c r="AE2" s="25"/>
    </row>
    <row r="3" spans="1:31" hidden="1" outlineLevel="1" x14ac:dyDescent="0.25">
      <c r="A3" s="2" t="s">
        <v>5</v>
      </c>
      <c r="B3" s="10">
        <v>108114</v>
      </c>
      <c r="C3" s="10">
        <v>48099769.277999997</v>
      </c>
      <c r="D3" s="10">
        <v>72106521.767000005</v>
      </c>
      <c r="E3" s="10">
        <v>22043556.765999999</v>
      </c>
      <c r="F3" s="3">
        <f>D3</f>
        <v>72106521.767000005</v>
      </c>
      <c r="H3" s="2" t="s">
        <v>5</v>
      </c>
      <c r="I3" s="9">
        <f>N3/$I$1</f>
        <v>72.106521767000004</v>
      </c>
      <c r="J3" s="9">
        <f t="shared" ref="J3:L3" si="0">O3/$I$1</f>
        <v>72.106521767000004</v>
      </c>
      <c r="K3" s="9">
        <f t="shared" si="0"/>
        <v>72.106521767000004</v>
      </c>
      <c r="L3" s="9">
        <f t="shared" si="0"/>
        <v>72.106521767000004</v>
      </c>
      <c r="M3" s="3"/>
      <c r="N3">
        <v>72106521.767000005</v>
      </c>
      <c r="O3">
        <v>72106521.767000005</v>
      </c>
      <c r="P3">
        <v>72106521.767000005</v>
      </c>
      <c r="Q3">
        <v>72106521.767000005</v>
      </c>
      <c r="S3" s="2" t="s">
        <v>5</v>
      </c>
      <c r="T3" s="1"/>
      <c r="U3" s="1"/>
      <c r="V3" s="1"/>
      <c r="W3" s="1"/>
    </row>
    <row r="4" spans="1:31" hidden="1" outlineLevel="1" x14ac:dyDescent="0.25">
      <c r="A4" s="2" t="s">
        <v>6</v>
      </c>
      <c r="B4" s="10">
        <v>120363.963</v>
      </c>
      <c r="C4" s="10">
        <v>56395461.167000003</v>
      </c>
      <c r="D4" s="10">
        <v>80276622.053000003</v>
      </c>
      <c r="E4" s="10">
        <v>21712562.055</v>
      </c>
      <c r="F4" s="3">
        <f t="shared" ref="F4:F34" si="1">D4</f>
        <v>80276622.053000003</v>
      </c>
      <c r="H4" s="2" t="s">
        <v>6</v>
      </c>
      <c r="I4" s="9">
        <f t="shared" ref="I4:I51" si="2">N4/$I$1</f>
        <v>80.276622052999997</v>
      </c>
      <c r="J4" s="9">
        <f t="shared" ref="J4:J51" si="3">O4/$I$1</f>
        <v>80.276622052999997</v>
      </c>
      <c r="K4" s="9">
        <f t="shared" ref="K4:K51" si="4">P4/$I$1</f>
        <v>80.276622052999997</v>
      </c>
      <c r="L4" s="9">
        <f t="shared" ref="L4:L51" si="5">Q4/$I$1</f>
        <v>80.276622052999997</v>
      </c>
      <c r="M4" s="3"/>
      <c r="N4">
        <v>80276622.053000003</v>
      </c>
      <c r="O4">
        <v>80276622.053000003</v>
      </c>
      <c r="P4">
        <v>80276622.053000003</v>
      </c>
      <c r="Q4">
        <v>80276622.053000003</v>
      </c>
      <c r="S4" s="2" t="s">
        <v>6</v>
      </c>
      <c r="T4" s="1"/>
      <c r="U4" s="1"/>
      <c r="V4" s="1"/>
      <c r="W4" s="1"/>
    </row>
    <row r="5" spans="1:31" hidden="1" outlineLevel="1" x14ac:dyDescent="0.25">
      <c r="A5" s="2" t="s">
        <v>7</v>
      </c>
      <c r="B5" s="10">
        <v>122078.716</v>
      </c>
      <c r="C5" s="10">
        <v>60543183.247000001</v>
      </c>
      <c r="D5" s="10">
        <v>81420274.613000005</v>
      </c>
      <c r="E5" s="10">
        <v>18653617.98</v>
      </c>
      <c r="F5" s="3">
        <f t="shared" si="1"/>
        <v>81420274.613000005</v>
      </c>
      <c r="H5" s="2" t="s">
        <v>7</v>
      </c>
      <c r="I5" s="9">
        <f t="shared" si="2"/>
        <v>81.420274613000004</v>
      </c>
      <c r="J5" s="9">
        <f t="shared" si="3"/>
        <v>81.420274613000004</v>
      </c>
      <c r="K5" s="9">
        <f t="shared" si="4"/>
        <v>81.420274613000004</v>
      </c>
      <c r="L5" s="9">
        <f t="shared" si="5"/>
        <v>81.420274613000004</v>
      </c>
      <c r="M5" s="3"/>
      <c r="N5">
        <v>81420274.613000005</v>
      </c>
      <c r="O5">
        <v>81420274.613000005</v>
      </c>
      <c r="P5">
        <v>81420274.613000005</v>
      </c>
      <c r="Q5">
        <v>81420274.613000005</v>
      </c>
      <c r="S5" s="2" t="s">
        <v>7</v>
      </c>
      <c r="T5" s="1"/>
      <c r="U5" s="1"/>
      <c r="V5" s="1"/>
      <c r="W5" s="1"/>
    </row>
    <row r="6" spans="1:31" hidden="1" outlineLevel="1" x14ac:dyDescent="0.25">
      <c r="A6" s="2" t="s">
        <v>8</v>
      </c>
      <c r="B6" s="10">
        <v>132178.674</v>
      </c>
      <c r="C6" s="10">
        <v>67098028.343000002</v>
      </c>
      <c r="D6" s="10">
        <v>88156431.704999998</v>
      </c>
      <c r="E6" s="10">
        <v>18409201.024999999</v>
      </c>
      <c r="F6" s="3">
        <f t="shared" si="1"/>
        <v>88156431.704999998</v>
      </c>
      <c r="H6" s="2" t="s">
        <v>8</v>
      </c>
      <c r="I6" s="9">
        <f t="shared" si="2"/>
        <v>88.156431705000003</v>
      </c>
      <c r="J6" s="9">
        <f t="shared" si="3"/>
        <v>88.156431705000003</v>
      </c>
      <c r="K6" s="9">
        <f t="shared" si="4"/>
        <v>88.156431705000003</v>
      </c>
      <c r="L6" s="9">
        <f t="shared" si="5"/>
        <v>88.156431705000003</v>
      </c>
      <c r="M6" s="3"/>
      <c r="N6">
        <v>88156431.704999998</v>
      </c>
      <c r="O6">
        <v>88156431.704999998</v>
      </c>
      <c r="P6">
        <v>88156431.704999998</v>
      </c>
      <c r="Q6">
        <v>88156431.704999998</v>
      </c>
      <c r="S6" s="2" t="s">
        <v>8</v>
      </c>
      <c r="T6" s="1"/>
      <c r="U6" s="1"/>
      <c r="V6" s="1"/>
      <c r="W6" s="1"/>
    </row>
    <row r="7" spans="1:31" hidden="1" outlineLevel="1" x14ac:dyDescent="0.25">
      <c r="A7" s="2" t="s">
        <v>9</v>
      </c>
      <c r="B7" s="10">
        <v>140880.076</v>
      </c>
      <c r="C7" s="10">
        <v>71593072.621000007</v>
      </c>
      <c r="D7" s="10">
        <v>93959822.417999998</v>
      </c>
      <c r="E7" s="10">
        <v>19826645.256000001</v>
      </c>
      <c r="F7" s="3">
        <f t="shared" si="1"/>
        <v>93959822.417999998</v>
      </c>
      <c r="H7" s="2" t="s">
        <v>9</v>
      </c>
      <c r="I7" s="9">
        <f t="shared" si="2"/>
        <v>93.959822418000002</v>
      </c>
      <c r="J7" s="9">
        <f t="shared" si="3"/>
        <v>93.959822418000002</v>
      </c>
      <c r="K7" s="9">
        <f t="shared" si="4"/>
        <v>93.959822418000002</v>
      </c>
      <c r="L7" s="9">
        <f t="shared" si="5"/>
        <v>93.959822418000002</v>
      </c>
      <c r="M7" s="3"/>
      <c r="N7">
        <v>93959822.417999998</v>
      </c>
      <c r="O7">
        <v>93959822.417999998</v>
      </c>
      <c r="P7">
        <v>93959822.417999998</v>
      </c>
      <c r="Q7">
        <v>93959822.417999998</v>
      </c>
      <c r="S7" s="2" t="s">
        <v>9</v>
      </c>
      <c r="T7" s="1"/>
      <c r="U7" s="1"/>
      <c r="V7" s="1"/>
      <c r="W7" s="1"/>
    </row>
    <row r="8" spans="1:31" hidden="1" outlineLevel="1" x14ac:dyDescent="0.25">
      <c r="A8" s="2" t="s">
        <v>10</v>
      </c>
      <c r="B8" s="10">
        <v>142665.86799999999</v>
      </c>
      <c r="C8" s="10">
        <v>72230642.669</v>
      </c>
      <c r="D8" s="10">
        <v>95150854.674999997</v>
      </c>
      <c r="E8" s="10">
        <v>20052968.280999999</v>
      </c>
      <c r="F8" s="3">
        <f t="shared" si="1"/>
        <v>95150854.674999997</v>
      </c>
      <c r="H8" s="2" t="s">
        <v>10</v>
      </c>
      <c r="I8" s="9">
        <f t="shared" si="2"/>
        <v>95.150854674999991</v>
      </c>
      <c r="J8" s="9">
        <f t="shared" si="3"/>
        <v>95.150854674999991</v>
      </c>
      <c r="K8" s="9">
        <f t="shared" si="4"/>
        <v>95.150854674999991</v>
      </c>
      <c r="L8" s="9">
        <f t="shared" si="5"/>
        <v>95.150854674999991</v>
      </c>
      <c r="M8" s="3"/>
      <c r="N8">
        <v>95150854.674999997</v>
      </c>
      <c r="O8">
        <v>95150854.674999997</v>
      </c>
      <c r="P8">
        <v>95150854.674999997</v>
      </c>
      <c r="Q8">
        <v>95150854.674999997</v>
      </c>
      <c r="S8" s="2" t="s">
        <v>10</v>
      </c>
      <c r="T8" s="1"/>
      <c r="U8" s="1"/>
      <c r="V8" s="1"/>
      <c r="W8" s="1"/>
    </row>
    <row r="9" spans="1:31" hidden="1" outlineLevel="1" x14ac:dyDescent="0.25">
      <c r="A9" s="2" t="s">
        <v>11</v>
      </c>
      <c r="B9" s="10">
        <v>694816.5</v>
      </c>
      <c r="C9" s="10">
        <v>75812642.868000001</v>
      </c>
      <c r="D9" s="10">
        <v>99648589.782000005</v>
      </c>
      <c r="E9" s="10">
        <v>20424594.616</v>
      </c>
      <c r="F9" s="3">
        <f t="shared" si="1"/>
        <v>99648589.782000005</v>
      </c>
      <c r="H9" s="2" t="s">
        <v>11</v>
      </c>
      <c r="I9" s="9">
        <f t="shared" si="2"/>
        <v>99.648589782000002</v>
      </c>
      <c r="J9" s="9">
        <f t="shared" si="3"/>
        <v>99.648589782000002</v>
      </c>
      <c r="K9" s="9">
        <f t="shared" si="4"/>
        <v>99.648589782000002</v>
      </c>
      <c r="L9" s="9">
        <f t="shared" si="5"/>
        <v>99.648589782000002</v>
      </c>
      <c r="M9" s="3"/>
      <c r="N9">
        <v>99648589.782000005</v>
      </c>
      <c r="O9">
        <v>99648589.782000005</v>
      </c>
      <c r="P9">
        <v>99648589.782000005</v>
      </c>
      <c r="Q9">
        <v>99648589.782000005</v>
      </c>
      <c r="S9" s="2" t="s">
        <v>11</v>
      </c>
      <c r="T9" s="1"/>
      <c r="U9" s="1"/>
      <c r="V9" s="1"/>
      <c r="W9" s="1"/>
    </row>
    <row r="10" spans="1:31" hidden="1" outlineLevel="1" x14ac:dyDescent="0.25">
      <c r="A10" s="2" t="s">
        <v>12</v>
      </c>
      <c r="B10" s="10">
        <v>774375.89399999997</v>
      </c>
      <c r="C10" s="10">
        <v>86870705.376000002</v>
      </c>
      <c r="D10" s="10">
        <v>111058769.92399999</v>
      </c>
      <c r="E10" s="10">
        <v>20664827.164999999</v>
      </c>
      <c r="F10" s="3">
        <f t="shared" si="1"/>
        <v>111058769.92399999</v>
      </c>
      <c r="H10" s="2" t="s">
        <v>12</v>
      </c>
      <c r="I10" s="9">
        <f t="shared" si="2"/>
        <v>111.05876992399999</v>
      </c>
      <c r="J10" s="9">
        <f t="shared" si="3"/>
        <v>111.05876992399999</v>
      </c>
      <c r="K10" s="9">
        <f t="shared" si="4"/>
        <v>111.05876992399999</v>
      </c>
      <c r="L10" s="9">
        <f t="shared" si="5"/>
        <v>111.05876992399999</v>
      </c>
      <c r="M10" s="3"/>
      <c r="N10">
        <v>111058769.92399999</v>
      </c>
      <c r="O10">
        <v>111058769.92399999</v>
      </c>
      <c r="P10">
        <v>111058769.92399999</v>
      </c>
      <c r="Q10">
        <v>111058769.92399999</v>
      </c>
      <c r="S10" s="2" t="s">
        <v>12</v>
      </c>
      <c r="T10" s="1"/>
      <c r="U10" s="1"/>
      <c r="V10" s="1"/>
      <c r="W10" s="1"/>
    </row>
    <row r="11" spans="1:31" hidden="1" outlineLevel="1" x14ac:dyDescent="0.25">
      <c r="A11" s="2" t="s">
        <v>13</v>
      </c>
      <c r="B11" s="10">
        <v>888126.96</v>
      </c>
      <c r="C11" s="10">
        <v>100624216.068</v>
      </c>
      <c r="D11" s="10">
        <v>127372621.566</v>
      </c>
      <c r="E11" s="10">
        <v>22560291.006000001</v>
      </c>
      <c r="F11" s="3">
        <f t="shared" si="1"/>
        <v>127372621.566</v>
      </c>
      <c r="H11" s="2" t="s">
        <v>13</v>
      </c>
      <c r="I11" s="9">
        <f t="shared" si="2"/>
        <v>127.37262156600001</v>
      </c>
      <c r="J11" s="9">
        <f t="shared" si="3"/>
        <v>127.37262156600001</v>
      </c>
      <c r="K11" s="9">
        <f t="shared" si="4"/>
        <v>127.37262156600001</v>
      </c>
      <c r="L11" s="9">
        <f t="shared" si="5"/>
        <v>127.37262156600001</v>
      </c>
      <c r="M11" s="3"/>
      <c r="N11">
        <v>127372621.566</v>
      </c>
      <c r="O11">
        <v>127372621.566</v>
      </c>
      <c r="P11">
        <v>127372621.566</v>
      </c>
      <c r="Q11">
        <v>127372621.566</v>
      </c>
      <c r="S11" s="2" t="s">
        <v>13</v>
      </c>
      <c r="T11" s="1"/>
      <c r="U11" s="1"/>
      <c r="V11" s="1"/>
      <c r="W11" s="1"/>
    </row>
    <row r="12" spans="1:31" hidden="1" outlineLevel="1" x14ac:dyDescent="0.25">
      <c r="A12" s="2" t="s">
        <v>14</v>
      </c>
      <c r="B12" s="10">
        <v>986726.02899999998</v>
      </c>
      <c r="C12" s="10">
        <v>113511812.67399999</v>
      </c>
      <c r="D12" s="10">
        <v>141513417.222</v>
      </c>
      <c r="E12" s="10">
        <v>23439259.592999998</v>
      </c>
      <c r="F12" s="3">
        <f t="shared" si="1"/>
        <v>141513417.222</v>
      </c>
      <c r="H12" s="2" t="s">
        <v>14</v>
      </c>
      <c r="I12" s="9">
        <f t="shared" si="2"/>
        <v>141.51341722200002</v>
      </c>
      <c r="J12" s="9">
        <f t="shared" si="3"/>
        <v>141.51341722200002</v>
      </c>
      <c r="K12" s="9">
        <f t="shared" si="4"/>
        <v>141.51341722200002</v>
      </c>
      <c r="L12" s="9">
        <f t="shared" si="5"/>
        <v>141.51341722200002</v>
      </c>
      <c r="M12" s="3"/>
      <c r="N12">
        <v>141513417.222</v>
      </c>
      <c r="O12">
        <v>141513417.222</v>
      </c>
      <c r="P12">
        <v>141513417.222</v>
      </c>
      <c r="Q12">
        <v>141513417.222</v>
      </c>
      <c r="S12" s="2" t="s">
        <v>14</v>
      </c>
      <c r="T12" s="1"/>
      <c r="U12" s="1"/>
      <c r="V12" s="1"/>
      <c r="W12" s="1"/>
    </row>
    <row r="13" spans="1:31" hidden="1" outlineLevel="1" x14ac:dyDescent="0.25">
      <c r="A13" s="2" t="s">
        <v>15</v>
      </c>
      <c r="B13" s="10">
        <v>1181698.895</v>
      </c>
      <c r="C13" s="10">
        <v>135995732.86199999</v>
      </c>
      <c r="D13" s="10">
        <v>169475866.52399999</v>
      </c>
      <c r="E13" s="10">
        <v>28048119.252</v>
      </c>
      <c r="F13" s="3">
        <f t="shared" si="1"/>
        <v>169475866.52399999</v>
      </c>
      <c r="H13" s="2" t="s">
        <v>15</v>
      </c>
      <c r="I13" s="9">
        <f t="shared" si="2"/>
        <v>169.475866524</v>
      </c>
      <c r="J13" s="9">
        <f t="shared" si="3"/>
        <v>169.475866524</v>
      </c>
      <c r="K13" s="9">
        <f t="shared" si="4"/>
        <v>169.475866524</v>
      </c>
      <c r="L13" s="9">
        <f t="shared" si="5"/>
        <v>169.475866524</v>
      </c>
      <c r="M13" s="3"/>
      <c r="N13">
        <v>169475866.52399999</v>
      </c>
      <c r="O13">
        <v>169475866.52399999</v>
      </c>
      <c r="P13">
        <v>169475866.52399999</v>
      </c>
      <c r="Q13">
        <v>169475866.52399999</v>
      </c>
      <c r="S13" s="2" t="s">
        <v>15</v>
      </c>
      <c r="T13" s="1"/>
      <c r="U13" s="1"/>
      <c r="V13" s="1"/>
      <c r="W13" s="1"/>
    </row>
    <row r="14" spans="1:31" hidden="1" outlineLevel="1" x14ac:dyDescent="0.25">
      <c r="A14" s="2" t="s">
        <v>16</v>
      </c>
      <c r="B14" s="10">
        <v>1373306.8389999999</v>
      </c>
      <c r="C14" s="10">
        <v>158488923.70699999</v>
      </c>
      <c r="D14" s="10">
        <v>196955728.31</v>
      </c>
      <c r="E14" s="10">
        <v>31421925.477000002</v>
      </c>
      <c r="F14" s="3">
        <f t="shared" si="1"/>
        <v>196955728.31</v>
      </c>
      <c r="H14" s="2" t="s">
        <v>16</v>
      </c>
      <c r="I14" s="9">
        <f t="shared" si="2"/>
        <v>196.95572831000001</v>
      </c>
      <c r="J14" s="9">
        <f t="shared" si="3"/>
        <v>196.95572831000001</v>
      </c>
      <c r="K14" s="9">
        <f t="shared" si="4"/>
        <v>196.95572831000001</v>
      </c>
      <c r="L14" s="9">
        <f t="shared" si="5"/>
        <v>196.95572831000001</v>
      </c>
      <c r="M14" s="3"/>
      <c r="N14">
        <v>196955728.31</v>
      </c>
      <c r="O14">
        <v>196955728.31</v>
      </c>
      <c r="P14">
        <v>196955728.31</v>
      </c>
      <c r="Q14">
        <v>196955728.31</v>
      </c>
      <c r="S14" s="2" t="s">
        <v>16</v>
      </c>
      <c r="T14" s="1"/>
      <c r="U14" s="1"/>
      <c r="V14" s="1"/>
      <c r="W14" s="1"/>
    </row>
    <row r="15" spans="1:31" hidden="1" outlineLevel="1" x14ac:dyDescent="0.25">
      <c r="A15" s="2" t="s">
        <v>17</v>
      </c>
      <c r="B15" s="10">
        <v>4473516</v>
      </c>
      <c r="C15" s="10">
        <v>177450313.639</v>
      </c>
      <c r="D15" s="10">
        <v>220058626.611</v>
      </c>
      <c r="E15" s="10">
        <v>31497111.27</v>
      </c>
      <c r="F15" s="3">
        <f t="shared" si="1"/>
        <v>220058626.611</v>
      </c>
      <c r="H15" s="2" t="s">
        <v>17</v>
      </c>
      <c r="I15" s="9">
        <f t="shared" si="2"/>
        <v>220.05862661099999</v>
      </c>
      <c r="J15" s="9">
        <f t="shared" si="3"/>
        <v>220.05862661099999</v>
      </c>
      <c r="K15" s="9">
        <f t="shared" si="4"/>
        <v>220.05862661099999</v>
      </c>
      <c r="L15" s="9">
        <f t="shared" si="5"/>
        <v>220.05862661099999</v>
      </c>
      <c r="M15" s="3"/>
      <c r="N15">
        <v>220058626.611</v>
      </c>
      <c r="O15">
        <v>220058626.611</v>
      </c>
      <c r="P15">
        <v>220058626.611</v>
      </c>
      <c r="Q15">
        <v>220058626.611</v>
      </c>
      <c r="S15" s="2" t="s">
        <v>17</v>
      </c>
      <c r="T15" s="1"/>
      <c r="U15" s="1"/>
      <c r="V15" s="1"/>
      <c r="W15" s="1"/>
    </row>
    <row r="16" spans="1:31" hidden="1" outlineLevel="1" x14ac:dyDescent="0.25">
      <c r="A16" s="2" t="s">
        <v>18</v>
      </c>
      <c r="B16" s="10">
        <v>11653423.494000001</v>
      </c>
      <c r="C16" s="10">
        <v>205573851.70500001</v>
      </c>
      <c r="D16" s="10">
        <v>258632992.24200001</v>
      </c>
      <c r="E16" s="10">
        <v>34577159.325000003</v>
      </c>
      <c r="F16" s="3">
        <f t="shared" si="1"/>
        <v>258632992.24200001</v>
      </c>
      <c r="H16" s="2" t="s">
        <v>18</v>
      </c>
      <c r="I16" s="9">
        <f t="shared" si="2"/>
        <v>258.632992242</v>
      </c>
      <c r="J16" s="9">
        <f t="shared" si="3"/>
        <v>258.632992242</v>
      </c>
      <c r="K16" s="9">
        <f t="shared" si="4"/>
        <v>258.632992242</v>
      </c>
      <c r="L16" s="9">
        <f t="shared" si="5"/>
        <v>258.632992242</v>
      </c>
      <c r="M16" s="3"/>
      <c r="N16">
        <v>258632992.24200001</v>
      </c>
      <c r="O16">
        <v>258632992.24200001</v>
      </c>
      <c r="P16">
        <v>258632992.24200001</v>
      </c>
      <c r="Q16">
        <v>258632992.24200001</v>
      </c>
      <c r="S16" s="2" t="s">
        <v>18</v>
      </c>
      <c r="T16" s="1"/>
      <c r="U16" s="1"/>
      <c r="V16" s="1"/>
      <c r="W16" s="1"/>
    </row>
    <row r="17" spans="1:23" hidden="1" outlineLevel="1" x14ac:dyDescent="0.25">
      <c r="A17" s="2" t="s">
        <v>19</v>
      </c>
      <c r="B17" s="10">
        <v>15957607.66</v>
      </c>
      <c r="C17" s="10">
        <v>221267668.035</v>
      </c>
      <c r="D17" s="10">
        <v>282665372.66000003</v>
      </c>
      <c r="E17" s="10">
        <v>36861603.233999997</v>
      </c>
      <c r="F17" s="3">
        <f t="shared" si="1"/>
        <v>282665372.66000003</v>
      </c>
      <c r="H17" s="2" t="s">
        <v>19</v>
      </c>
      <c r="I17" s="9">
        <f t="shared" si="2"/>
        <v>282.66537266</v>
      </c>
      <c r="J17" s="9">
        <f t="shared" si="3"/>
        <v>282.66537266</v>
      </c>
      <c r="K17" s="9">
        <f t="shared" si="4"/>
        <v>282.66537266</v>
      </c>
      <c r="L17" s="9">
        <f t="shared" si="5"/>
        <v>282.66537266</v>
      </c>
      <c r="M17" s="3"/>
      <c r="N17">
        <v>282665372.66000003</v>
      </c>
      <c r="O17">
        <v>282665372.66000003</v>
      </c>
      <c r="P17">
        <v>282665372.66000003</v>
      </c>
      <c r="Q17">
        <v>282665372.66000003</v>
      </c>
      <c r="S17" s="2" t="s">
        <v>19</v>
      </c>
      <c r="T17" s="1"/>
      <c r="U17" s="1"/>
      <c r="V17" s="1"/>
      <c r="W17" s="1"/>
    </row>
    <row r="18" spans="1:23" hidden="1" outlineLevel="1" x14ac:dyDescent="0.25">
      <c r="A18" s="2" t="s">
        <v>20</v>
      </c>
      <c r="B18" s="10">
        <v>19991885.717999998</v>
      </c>
      <c r="C18" s="10">
        <v>229410027.046</v>
      </c>
      <c r="D18" s="10">
        <v>299261553.912</v>
      </c>
      <c r="E18" s="10">
        <v>37480067.714000002</v>
      </c>
      <c r="F18" s="3">
        <f t="shared" si="1"/>
        <v>299261553.912</v>
      </c>
      <c r="H18" s="2" t="s">
        <v>20</v>
      </c>
      <c r="I18" s="9">
        <f t="shared" si="2"/>
        <v>299.26155391200001</v>
      </c>
      <c r="J18" s="9">
        <f t="shared" si="3"/>
        <v>299.26155391200001</v>
      </c>
      <c r="K18" s="9">
        <f t="shared" si="4"/>
        <v>299.26155391200001</v>
      </c>
      <c r="L18" s="9">
        <f t="shared" si="5"/>
        <v>299.26155391200001</v>
      </c>
      <c r="M18" s="3"/>
      <c r="N18">
        <v>299261553.912</v>
      </c>
      <c r="O18">
        <v>299261553.912</v>
      </c>
      <c r="P18">
        <v>299261553.912</v>
      </c>
      <c r="Q18">
        <v>299261553.912</v>
      </c>
      <c r="S18" s="2" t="s">
        <v>20</v>
      </c>
      <c r="T18" s="1"/>
      <c r="U18" s="1"/>
      <c r="V18" s="1"/>
      <c r="W18" s="1"/>
    </row>
    <row r="19" spans="1:23" hidden="1" outlineLevel="1" x14ac:dyDescent="0.25">
      <c r="A19" s="2" t="s">
        <v>21</v>
      </c>
      <c r="B19" s="10">
        <v>27925036.311000001</v>
      </c>
      <c r="C19" s="10">
        <v>284233889.90600002</v>
      </c>
      <c r="D19" s="10">
        <v>372513591.56300002</v>
      </c>
      <c r="E19" s="10">
        <v>45744772.240999997</v>
      </c>
      <c r="F19" s="3">
        <f t="shared" si="1"/>
        <v>372513591.56300002</v>
      </c>
      <c r="H19" s="2" t="s">
        <v>21</v>
      </c>
      <c r="I19" s="9">
        <f t="shared" si="2"/>
        <v>372.51359156300003</v>
      </c>
      <c r="J19" s="9">
        <f t="shared" si="3"/>
        <v>372.51359156300003</v>
      </c>
      <c r="K19" s="9">
        <f t="shared" si="4"/>
        <v>372.51359156300003</v>
      </c>
      <c r="L19" s="9">
        <f t="shared" si="5"/>
        <v>372.51359156300003</v>
      </c>
      <c r="M19" s="3"/>
      <c r="N19">
        <v>372513591.56300002</v>
      </c>
      <c r="O19">
        <v>372513591.56300002</v>
      </c>
      <c r="P19">
        <v>372513591.56300002</v>
      </c>
      <c r="Q19">
        <v>372513591.56300002</v>
      </c>
      <c r="S19" s="2" t="s">
        <v>21</v>
      </c>
      <c r="T19" s="1"/>
      <c r="U19" s="1"/>
      <c r="V19" s="1"/>
      <c r="W19" s="1"/>
    </row>
    <row r="20" spans="1:23" hidden="1" outlineLevel="1" x14ac:dyDescent="0.25">
      <c r="A20" s="2" t="s">
        <v>22</v>
      </c>
      <c r="B20" s="10">
        <v>37150374.762000002</v>
      </c>
      <c r="C20" s="10">
        <v>315948248.92400002</v>
      </c>
      <c r="D20" s="10">
        <v>418132388.49000001</v>
      </c>
      <c r="E20" s="10">
        <v>48821406.354999997</v>
      </c>
      <c r="F20" s="3">
        <f t="shared" si="1"/>
        <v>418132388.49000001</v>
      </c>
      <c r="H20" s="2" t="s">
        <v>22</v>
      </c>
      <c r="I20" s="9">
        <f t="shared" si="2"/>
        <v>418.13238848999998</v>
      </c>
      <c r="J20" s="9">
        <f t="shared" si="3"/>
        <v>418.13238848999998</v>
      </c>
      <c r="K20" s="9">
        <f t="shared" si="4"/>
        <v>418.13238848999998</v>
      </c>
      <c r="L20" s="9">
        <f t="shared" si="5"/>
        <v>418.13238848999998</v>
      </c>
      <c r="M20" s="3"/>
      <c r="N20">
        <v>418132388.49000001</v>
      </c>
      <c r="O20">
        <v>418132388.49000001</v>
      </c>
      <c r="P20">
        <v>418132388.49000001</v>
      </c>
      <c r="Q20">
        <v>418132388.49000001</v>
      </c>
      <c r="S20" s="2" t="s">
        <v>22</v>
      </c>
      <c r="T20" s="1"/>
      <c r="U20" s="1"/>
      <c r="V20" s="1"/>
      <c r="W20" s="1"/>
    </row>
    <row r="21" spans="1:23" hidden="1" outlineLevel="1" x14ac:dyDescent="0.25">
      <c r="A21" s="2" t="s">
        <v>23</v>
      </c>
      <c r="B21" s="10">
        <v>51094785.5</v>
      </c>
      <c r="C21" s="10">
        <v>381349563.34100002</v>
      </c>
      <c r="D21" s="10">
        <v>507901623.61199999</v>
      </c>
      <c r="E21" s="10">
        <v>57605710.395999998</v>
      </c>
      <c r="F21" s="3">
        <f t="shared" si="1"/>
        <v>507901623.61199999</v>
      </c>
      <c r="H21" s="2" t="s">
        <v>23</v>
      </c>
      <c r="I21" s="9">
        <f t="shared" si="2"/>
        <v>507.90162361199998</v>
      </c>
      <c r="J21" s="9">
        <f t="shared" si="3"/>
        <v>507.90162361199998</v>
      </c>
      <c r="K21" s="9">
        <f t="shared" si="4"/>
        <v>507.90162361199998</v>
      </c>
      <c r="L21" s="9">
        <f t="shared" si="5"/>
        <v>507.90162361199998</v>
      </c>
      <c r="M21" s="3"/>
      <c r="N21">
        <v>507901623.61199999</v>
      </c>
      <c r="O21">
        <v>507901623.61199999</v>
      </c>
      <c r="P21">
        <v>507901623.61199999</v>
      </c>
      <c r="Q21">
        <v>507901623.61199999</v>
      </c>
      <c r="S21" s="2" t="s">
        <v>23</v>
      </c>
      <c r="T21" s="1"/>
      <c r="U21" s="1"/>
      <c r="V21" s="1"/>
      <c r="W21" s="1"/>
    </row>
    <row r="22" spans="1:23" ht="51" collapsed="1" x14ac:dyDescent="0.25">
      <c r="A22" s="2" t="s">
        <v>24</v>
      </c>
      <c r="B22" s="10">
        <v>68065925.225999996</v>
      </c>
      <c r="C22" s="10">
        <v>432404361.81599998</v>
      </c>
      <c r="D22" s="10">
        <v>585925949.64499998</v>
      </c>
      <c r="E22" s="10">
        <v>66575156.625</v>
      </c>
      <c r="F22" s="3">
        <f t="shared" si="1"/>
        <v>585925949.64499998</v>
      </c>
      <c r="H22" s="2" t="s">
        <v>24</v>
      </c>
      <c r="I22" s="9">
        <f t="shared" si="2"/>
        <v>585.92594964499995</v>
      </c>
      <c r="J22" s="9">
        <f t="shared" si="3"/>
        <v>585.92594964499995</v>
      </c>
      <c r="K22" s="9">
        <f t="shared" si="4"/>
        <v>585.92594964499995</v>
      </c>
      <c r="L22" s="9">
        <f t="shared" si="5"/>
        <v>585.92594964499995</v>
      </c>
      <c r="M22" s="3"/>
      <c r="N22">
        <v>585925949.64499998</v>
      </c>
      <c r="O22">
        <v>585925949.64499998</v>
      </c>
      <c r="P22">
        <v>585925949.64499998</v>
      </c>
      <c r="Q22">
        <v>585925949.64499998</v>
      </c>
      <c r="S22" s="2" t="s">
        <v>68</v>
      </c>
      <c r="T22" s="15">
        <f>K51*$T$1</f>
        <v>9.9751443929250012</v>
      </c>
      <c r="U22" s="15">
        <f>K51*$U$1</f>
        <v>14.962716589387501</v>
      </c>
      <c r="V22" s="16">
        <f>J51*V1</f>
        <v>11.045924854230002</v>
      </c>
      <c r="W22" s="16">
        <f>I51*W1</f>
        <v>18.175057973302504</v>
      </c>
    </row>
    <row r="23" spans="1:23" x14ac:dyDescent="0.25">
      <c r="A23" s="2" t="s">
        <v>25</v>
      </c>
      <c r="B23" s="10">
        <v>68677111.915000007</v>
      </c>
      <c r="C23" s="10">
        <v>503375478.51099998</v>
      </c>
      <c r="D23" s="10">
        <v>672551159.69799995</v>
      </c>
      <c r="E23" s="10">
        <v>74847832.658000007</v>
      </c>
      <c r="F23" s="3">
        <f t="shared" si="1"/>
        <v>672551159.69799995</v>
      </c>
      <c r="H23" s="2" t="s">
        <v>25</v>
      </c>
      <c r="I23" s="9">
        <f t="shared" si="2"/>
        <v>672.55115969799999</v>
      </c>
      <c r="J23" s="9">
        <f t="shared" si="3"/>
        <v>672.55115969799999</v>
      </c>
      <c r="K23" s="9">
        <f t="shared" si="4"/>
        <v>672.55115969799999</v>
      </c>
      <c r="L23" s="9">
        <f t="shared" si="5"/>
        <v>672.55115969799999</v>
      </c>
      <c r="M23" s="3"/>
      <c r="N23">
        <v>672551159.69799995</v>
      </c>
      <c r="O23">
        <v>672551159.69799995</v>
      </c>
      <c r="P23">
        <v>672551159.69799995</v>
      </c>
      <c r="Q23">
        <v>672551159.69799995</v>
      </c>
    </row>
    <row r="24" spans="1:23" x14ac:dyDescent="0.25">
      <c r="A24" s="2" t="s">
        <v>26</v>
      </c>
      <c r="B24" s="10">
        <v>51909655.289999999</v>
      </c>
      <c r="C24" s="10">
        <v>472742021.296</v>
      </c>
      <c r="D24" s="10">
        <v>598140957.92700005</v>
      </c>
      <c r="E24" s="10">
        <v>60594667.311999999</v>
      </c>
      <c r="F24" s="3">
        <f t="shared" si="1"/>
        <v>598140957.92700005</v>
      </c>
      <c r="H24" s="2" t="s">
        <v>26</v>
      </c>
      <c r="I24" s="9">
        <f t="shared" si="2"/>
        <v>598.14095792700004</v>
      </c>
      <c r="J24" s="9">
        <f t="shared" si="3"/>
        <v>598.14095792700004</v>
      </c>
      <c r="K24" s="9">
        <f t="shared" si="4"/>
        <v>598.14095792700004</v>
      </c>
      <c r="L24" s="9">
        <f t="shared" si="5"/>
        <v>598.14095792700004</v>
      </c>
      <c r="M24" s="3"/>
      <c r="N24">
        <v>598140957.92700005</v>
      </c>
      <c r="O24">
        <v>598140957.92700005</v>
      </c>
      <c r="P24">
        <v>598140957.92700005</v>
      </c>
      <c r="Q24">
        <v>598140957.92700005</v>
      </c>
    </row>
    <row r="25" spans="1:23" x14ac:dyDescent="0.25">
      <c r="A25" s="2" t="s">
        <v>27</v>
      </c>
      <c r="B25" s="10">
        <v>46064891.328000002</v>
      </c>
      <c r="C25" s="10">
        <v>477072295.84399998</v>
      </c>
      <c r="D25" s="10">
        <v>594546229.21099997</v>
      </c>
      <c r="E25" s="10">
        <v>59221017.604999997</v>
      </c>
      <c r="F25" s="3">
        <f t="shared" si="1"/>
        <v>594546229.21099997</v>
      </c>
      <c r="H25" s="2" t="s">
        <v>27</v>
      </c>
      <c r="I25" s="9">
        <f t="shared" si="2"/>
        <v>594.54622921099997</v>
      </c>
      <c r="J25" s="9">
        <f t="shared" si="3"/>
        <v>594.54622921099997</v>
      </c>
      <c r="K25" s="9">
        <f t="shared" si="4"/>
        <v>594.54622921099997</v>
      </c>
      <c r="L25" s="9">
        <f t="shared" si="5"/>
        <v>594.54622921099997</v>
      </c>
      <c r="M25" s="3"/>
      <c r="N25">
        <v>594546229.21099997</v>
      </c>
      <c r="O25">
        <v>594546229.21099997</v>
      </c>
      <c r="P25">
        <v>594546229.21099997</v>
      </c>
      <c r="Q25">
        <v>594546229.21099997</v>
      </c>
    </row>
    <row r="26" spans="1:23" x14ac:dyDescent="0.25">
      <c r="A26" s="2" t="s">
        <v>28</v>
      </c>
      <c r="B26" s="10">
        <v>42816096.008000001</v>
      </c>
      <c r="C26" s="10">
        <v>490345101.70499998</v>
      </c>
      <c r="D26" s="10">
        <v>603893268.26100004</v>
      </c>
      <c r="E26" s="10">
        <v>59834912.575999998</v>
      </c>
      <c r="F26" s="3">
        <f t="shared" si="1"/>
        <v>603893268.26100004</v>
      </c>
      <c r="H26" s="2" t="s">
        <v>28</v>
      </c>
      <c r="I26" s="9">
        <f t="shared" si="2"/>
        <v>603.893268261</v>
      </c>
      <c r="J26" s="9">
        <f t="shared" si="3"/>
        <v>603.893268261</v>
      </c>
      <c r="K26" s="9">
        <f t="shared" si="4"/>
        <v>603.893268261</v>
      </c>
      <c r="L26" s="9">
        <f t="shared" si="5"/>
        <v>603.893268261</v>
      </c>
      <c r="M26" s="3"/>
      <c r="N26">
        <v>603893268.26100004</v>
      </c>
      <c r="O26">
        <v>603893268.26100004</v>
      </c>
      <c r="P26">
        <v>603893268.26100004</v>
      </c>
      <c r="Q26">
        <v>603893268.26100004</v>
      </c>
    </row>
    <row r="27" spans="1:23" x14ac:dyDescent="0.25">
      <c r="A27" s="2" t="s">
        <v>29</v>
      </c>
      <c r="B27" s="10">
        <v>31416350</v>
      </c>
      <c r="C27" s="10">
        <v>478091413.54400003</v>
      </c>
      <c r="D27" s="10">
        <v>582681427.95200002</v>
      </c>
      <c r="E27" s="10">
        <v>62960881.395000003</v>
      </c>
      <c r="F27" s="3">
        <f t="shared" si="1"/>
        <v>582681427.95200002</v>
      </c>
      <c r="H27" s="2" t="s">
        <v>29</v>
      </c>
      <c r="I27" s="9">
        <f t="shared" si="2"/>
        <v>582.68142795200004</v>
      </c>
      <c r="J27" s="9">
        <f t="shared" si="3"/>
        <v>582.68142795200004</v>
      </c>
      <c r="K27" s="9">
        <f t="shared" si="4"/>
        <v>582.68142795200004</v>
      </c>
      <c r="L27" s="9">
        <f t="shared" si="5"/>
        <v>582.68142795200004</v>
      </c>
      <c r="M27" s="3"/>
      <c r="N27">
        <v>582681427.95200002</v>
      </c>
      <c r="O27">
        <v>582681427.95200002</v>
      </c>
      <c r="P27">
        <v>582681427.95200002</v>
      </c>
      <c r="Q27">
        <v>582681427.95200002</v>
      </c>
    </row>
    <row r="28" spans="1:23" x14ac:dyDescent="0.25">
      <c r="A28" s="2" t="s">
        <v>30</v>
      </c>
      <c r="B28" s="10">
        <v>31089412.390999999</v>
      </c>
      <c r="C28" s="10">
        <v>492347227.097</v>
      </c>
      <c r="D28" s="10">
        <v>601042830.01199996</v>
      </c>
      <c r="E28" s="10">
        <v>67913061.622999996</v>
      </c>
      <c r="F28" s="3">
        <f t="shared" si="1"/>
        <v>601042830.01199996</v>
      </c>
      <c r="H28" s="2" t="s">
        <v>30</v>
      </c>
      <c r="I28" s="9">
        <f t="shared" si="2"/>
        <v>601.04283001199997</v>
      </c>
      <c r="J28" s="9">
        <f t="shared" si="3"/>
        <v>601.04283001199997</v>
      </c>
      <c r="K28" s="9">
        <f t="shared" si="4"/>
        <v>601.04283001199997</v>
      </c>
      <c r="L28" s="9">
        <f t="shared" si="5"/>
        <v>601.04283001199997</v>
      </c>
      <c r="M28" s="3"/>
      <c r="N28">
        <v>601042830.01199996</v>
      </c>
      <c r="O28">
        <v>601042830.01199996</v>
      </c>
      <c r="P28">
        <v>601042830.01199996</v>
      </c>
      <c r="Q28">
        <v>601042830.01199996</v>
      </c>
    </row>
    <row r="29" spans="1:23" x14ac:dyDescent="0.25">
      <c r="A29" s="2" t="s">
        <v>31</v>
      </c>
      <c r="B29" s="10">
        <v>33811119.438000001</v>
      </c>
      <c r="C29" s="10">
        <v>585097236.09000003</v>
      </c>
      <c r="D29" s="10">
        <v>706879371.22399998</v>
      </c>
      <c r="E29" s="10">
        <v>76596806.958000004</v>
      </c>
      <c r="F29" s="3">
        <f t="shared" si="1"/>
        <v>706879371.22399998</v>
      </c>
      <c r="H29" s="2" t="s">
        <v>31</v>
      </c>
      <c r="I29" s="9">
        <f t="shared" si="2"/>
        <v>706.87937122400001</v>
      </c>
      <c r="J29" s="9">
        <f t="shared" si="3"/>
        <v>706.87937122400001</v>
      </c>
      <c r="K29" s="9">
        <f t="shared" si="4"/>
        <v>706.87937122400001</v>
      </c>
      <c r="L29" s="9">
        <f t="shared" si="5"/>
        <v>706.87937122400001</v>
      </c>
      <c r="M29" s="3"/>
      <c r="N29">
        <v>706879371.22399998</v>
      </c>
      <c r="O29">
        <v>706879371.22399998</v>
      </c>
      <c r="P29">
        <v>706879371.22399998</v>
      </c>
      <c r="Q29">
        <v>706879371.22399998</v>
      </c>
    </row>
    <row r="30" spans="1:23" x14ac:dyDescent="0.25">
      <c r="A30" s="2" t="s">
        <v>32</v>
      </c>
      <c r="B30" s="10">
        <v>29910707.478</v>
      </c>
      <c r="C30" s="10">
        <v>533312601.44999999</v>
      </c>
      <c r="D30" s="10">
        <v>647806984.778</v>
      </c>
      <c r="E30" s="10">
        <v>74285729.987000003</v>
      </c>
      <c r="F30" s="3">
        <f t="shared" si="1"/>
        <v>647806984.778</v>
      </c>
      <c r="H30" s="2" t="s">
        <v>32</v>
      </c>
      <c r="I30" s="9">
        <f t="shared" si="2"/>
        <v>647.80698477800001</v>
      </c>
      <c r="J30" s="9">
        <f t="shared" si="3"/>
        <v>647.80698477800001</v>
      </c>
      <c r="K30" s="9">
        <f t="shared" si="4"/>
        <v>647.80698477800001</v>
      </c>
      <c r="L30" s="9">
        <f t="shared" si="5"/>
        <v>647.80698477800001</v>
      </c>
      <c r="M30" s="3"/>
      <c r="N30">
        <v>647806984.778</v>
      </c>
      <c r="O30">
        <v>647806984.778</v>
      </c>
      <c r="P30">
        <v>647806984.778</v>
      </c>
      <c r="Q30">
        <v>647806984.778</v>
      </c>
    </row>
    <row r="31" spans="1:23" x14ac:dyDescent="0.25">
      <c r="A31" s="2" t="s">
        <v>33</v>
      </c>
      <c r="B31" s="10">
        <v>28201975.052000001</v>
      </c>
      <c r="C31" s="10">
        <v>525116889.403</v>
      </c>
      <c r="D31" s="10">
        <v>641305282.625</v>
      </c>
      <c r="E31" s="10">
        <v>77467350.371999994</v>
      </c>
      <c r="F31" s="3">
        <f t="shared" si="1"/>
        <v>641305282.625</v>
      </c>
      <c r="H31" s="2" t="s">
        <v>33</v>
      </c>
      <c r="I31" s="9">
        <f t="shared" si="2"/>
        <v>641.30528262500002</v>
      </c>
      <c r="J31" s="9">
        <f t="shared" si="3"/>
        <v>641.30528262500002</v>
      </c>
      <c r="K31" s="9">
        <f t="shared" si="4"/>
        <v>641.30528262500002</v>
      </c>
      <c r="L31" s="9">
        <f t="shared" si="5"/>
        <v>641.30528262500002</v>
      </c>
      <c r="M31" s="3"/>
      <c r="N31">
        <v>641305282.625</v>
      </c>
      <c r="O31">
        <v>641305282.625</v>
      </c>
      <c r="P31">
        <v>641305282.625</v>
      </c>
      <c r="Q31">
        <v>641305282.625</v>
      </c>
    </row>
    <row r="32" spans="1:23" x14ac:dyDescent="0.25">
      <c r="A32" s="2" t="s">
        <v>34</v>
      </c>
      <c r="B32" s="10">
        <v>26328937.919</v>
      </c>
      <c r="C32" s="10">
        <v>521253247.51999998</v>
      </c>
      <c r="D32" s="10">
        <v>635680964.78699994</v>
      </c>
      <c r="E32" s="10">
        <v>78058618.991999999</v>
      </c>
      <c r="F32" s="3">
        <f t="shared" si="1"/>
        <v>635680964.78699994</v>
      </c>
      <c r="H32" s="2" t="s">
        <v>34</v>
      </c>
      <c r="I32" s="9">
        <f t="shared" si="2"/>
        <v>635.68096478699999</v>
      </c>
      <c r="J32" s="9">
        <f t="shared" si="3"/>
        <v>635.68096478699999</v>
      </c>
      <c r="K32" s="9">
        <f t="shared" si="4"/>
        <v>635.68096478699999</v>
      </c>
      <c r="L32" s="9">
        <f t="shared" si="5"/>
        <v>635.68096478699999</v>
      </c>
      <c r="M32" s="3"/>
      <c r="N32">
        <v>635680964.78699994</v>
      </c>
      <c r="O32">
        <v>635680964.78699994</v>
      </c>
      <c r="P32">
        <v>635680964.78699994</v>
      </c>
      <c r="Q32">
        <v>635680964.78699994</v>
      </c>
    </row>
    <row r="33" spans="1:17" x14ac:dyDescent="0.25">
      <c r="A33" s="2" t="s">
        <v>35</v>
      </c>
      <c r="B33" s="10">
        <v>24844889.967</v>
      </c>
      <c r="C33" s="10">
        <v>580374216.03900003</v>
      </c>
      <c r="D33" s="10">
        <v>695878737.78299999</v>
      </c>
      <c r="E33" s="10">
        <v>80901132.872999996</v>
      </c>
      <c r="F33" s="3">
        <f t="shared" si="1"/>
        <v>695878737.78299999</v>
      </c>
      <c r="H33" s="2" t="s">
        <v>35</v>
      </c>
      <c r="I33" s="9">
        <f t="shared" si="2"/>
        <v>695.87873778300002</v>
      </c>
      <c r="J33" s="9">
        <f t="shared" si="3"/>
        <v>695.87873778300002</v>
      </c>
      <c r="K33" s="9">
        <f t="shared" si="4"/>
        <v>695.87873778300002</v>
      </c>
      <c r="L33" s="9">
        <f t="shared" si="5"/>
        <v>695.87873778300002</v>
      </c>
      <c r="M33" s="3"/>
      <c r="N33">
        <v>695878737.78299999</v>
      </c>
      <c r="O33">
        <v>695878737.78299999</v>
      </c>
      <c r="P33">
        <v>695878737.78299999</v>
      </c>
      <c r="Q33">
        <v>695878737.78299999</v>
      </c>
    </row>
    <row r="34" spans="1:17" x14ac:dyDescent="0.25">
      <c r="A34" s="2" t="s">
        <v>36</v>
      </c>
      <c r="B34" s="10">
        <v>21525636.918000001</v>
      </c>
      <c r="C34" s="14">
        <v>600820911.074</v>
      </c>
      <c r="D34" s="14">
        <v>710092325.01900005</v>
      </c>
      <c r="E34" s="10">
        <v>78492115.496000007</v>
      </c>
      <c r="F34" s="3">
        <f t="shared" si="1"/>
        <v>710092325.01900005</v>
      </c>
      <c r="H34" s="2" t="s">
        <v>36</v>
      </c>
      <c r="I34" s="9">
        <f t="shared" si="2"/>
        <v>710.0923250190001</v>
      </c>
      <c r="J34" s="9">
        <f t="shared" si="3"/>
        <v>710.0923250190001</v>
      </c>
      <c r="K34" s="9">
        <f t="shared" si="4"/>
        <v>710.0923250190001</v>
      </c>
      <c r="L34" s="9">
        <f t="shared" si="5"/>
        <v>710.0923250190001</v>
      </c>
      <c r="M34" s="3"/>
      <c r="N34">
        <v>710092325.01900005</v>
      </c>
      <c r="O34">
        <v>710092325.01900005</v>
      </c>
      <c r="P34">
        <v>710092325.01900005</v>
      </c>
      <c r="Q34">
        <v>710092325.01900005</v>
      </c>
    </row>
    <row r="35" spans="1:17" x14ac:dyDescent="0.25">
      <c r="A35" s="2" t="s">
        <v>37</v>
      </c>
      <c r="B35" s="10">
        <v>19954475.088</v>
      </c>
      <c r="C35" s="14">
        <v>578884120.06700003</v>
      </c>
      <c r="D35" s="14">
        <v>691114351.21099997</v>
      </c>
      <c r="E35" s="10">
        <v>82509736.432999998</v>
      </c>
      <c r="F35" s="4">
        <f>(D34-D35)*F$1+F34</f>
        <v>733814792.27900016</v>
      </c>
      <c r="H35" s="2" t="s">
        <v>37</v>
      </c>
      <c r="I35" s="9">
        <f t="shared" si="2"/>
        <v>748.04827263500022</v>
      </c>
      <c r="J35" s="9">
        <f t="shared" si="3"/>
        <v>743.30377918300019</v>
      </c>
      <c r="K35" s="9">
        <f t="shared" si="4"/>
        <v>738.55928573100016</v>
      </c>
      <c r="L35" s="9">
        <f t="shared" si="5"/>
        <v>733.81479227900013</v>
      </c>
      <c r="M35" s="3"/>
      <c r="N35">
        <v>748048272.63500023</v>
      </c>
      <c r="O35">
        <v>743303779.18300021</v>
      </c>
      <c r="P35">
        <v>738559285.73100019</v>
      </c>
      <c r="Q35">
        <v>733814792.27900016</v>
      </c>
    </row>
    <row r="36" spans="1:17" x14ac:dyDescent="0.25">
      <c r="A36" s="2" t="s">
        <v>38</v>
      </c>
      <c r="B36" s="10">
        <v>16846093.585999999</v>
      </c>
      <c r="C36" s="14">
        <v>519607484.72000003</v>
      </c>
      <c r="D36" s="14">
        <v>627786022.53799999</v>
      </c>
      <c r="E36" s="10">
        <v>82062422.100999996</v>
      </c>
      <c r="F36" s="4">
        <f>(D34-D36)*F$1+D34</f>
        <v>812975203.12025011</v>
      </c>
      <c r="H36" s="2" t="s">
        <v>38</v>
      </c>
      <c r="I36" s="9">
        <f t="shared" si="2"/>
        <v>874.70492998100019</v>
      </c>
      <c r="J36" s="9">
        <f t="shared" si="3"/>
        <v>854.12835436075022</v>
      </c>
      <c r="K36" s="9">
        <f t="shared" si="4"/>
        <v>833.55177874050025</v>
      </c>
      <c r="L36" s="9">
        <f t="shared" si="5"/>
        <v>812.97520312025006</v>
      </c>
      <c r="M36" s="3"/>
      <c r="N36">
        <v>874704929.98100019</v>
      </c>
      <c r="O36">
        <v>854128354.3607502</v>
      </c>
      <c r="P36">
        <v>833551778.74050021</v>
      </c>
      <c r="Q36">
        <v>812975203.12025011</v>
      </c>
    </row>
    <row r="37" spans="1:17" x14ac:dyDescent="0.25">
      <c r="A37" s="2" t="s">
        <v>39</v>
      </c>
      <c r="B37" s="10">
        <v>14986951.765000001</v>
      </c>
      <c r="C37" s="14">
        <v>446945507.44199997</v>
      </c>
      <c r="D37" s="14">
        <v>551297858.37</v>
      </c>
      <c r="E37" s="10">
        <v>79770904.607999995</v>
      </c>
      <c r="F37" s="4">
        <f>(D34-D37)*F$1+D34</f>
        <v>908585408.33025014</v>
      </c>
      <c r="H37" s="2" t="s">
        <v>39</v>
      </c>
      <c r="I37" s="9">
        <f t="shared" si="2"/>
        <v>1027.6812583170001</v>
      </c>
      <c r="J37" s="9">
        <f t="shared" si="3"/>
        <v>987.98264165475007</v>
      </c>
      <c r="K37" s="9">
        <f t="shared" si="4"/>
        <v>948.28402499250012</v>
      </c>
      <c r="L37" s="9">
        <f t="shared" si="5"/>
        <v>908.58540833025017</v>
      </c>
      <c r="M37" s="3"/>
      <c r="N37">
        <v>1027681258.3170002</v>
      </c>
      <c r="O37">
        <v>987982641.65475011</v>
      </c>
      <c r="P37">
        <v>948284024.99250007</v>
      </c>
      <c r="Q37">
        <v>908585408.33025014</v>
      </c>
    </row>
    <row r="38" spans="1:17" x14ac:dyDescent="0.25">
      <c r="A38" s="2" t="s">
        <v>40</v>
      </c>
      <c r="B38" s="10">
        <v>12644469.779999999</v>
      </c>
      <c r="C38" s="12">
        <v>395138206.93300003</v>
      </c>
      <c r="D38" s="13">
        <v>492536173.50300002</v>
      </c>
      <c r="E38" s="10">
        <v>75953418.261000007</v>
      </c>
      <c r="F38" s="4">
        <f>(D34-D38)*F$1+D34</f>
        <v>982037514.41400003</v>
      </c>
      <c r="H38" s="2" t="s">
        <v>40</v>
      </c>
      <c r="I38" s="9">
        <f t="shared" si="2"/>
        <v>1145.2046280510001</v>
      </c>
      <c r="J38" s="9">
        <f t="shared" si="3"/>
        <v>1090.8155901720002</v>
      </c>
      <c r="K38" s="9">
        <f t="shared" si="4"/>
        <v>1036.4265522930002</v>
      </c>
      <c r="L38" s="9">
        <f t="shared" si="5"/>
        <v>982.03751441400004</v>
      </c>
      <c r="M38" s="3"/>
      <c r="N38">
        <v>1145204628.0510001</v>
      </c>
      <c r="O38">
        <v>1090815590.1720002</v>
      </c>
      <c r="P38">
        <v>1036426552.2930001</v>
      </c>
      <c r="Q38">
        <v>982037514.41400003</v>
      </c>
    </row>
    <row r="39" spans="1:17" x14ac:dyDescent="0.25">
      <c r="A39" s="2" t="s">
        <v>41</v>
      </c>
      <c r="B39" s="10">
        <v>11994202.870999999</v>
      </c>
      <c r="C39" s="11">
        <v>446461693.403</v>
      </c>
      <c r="D39" s="11">
        <v>552942732.02699995</v>
      </c>
      <c r="E39" s="10">
        <v>85866607.253000006</v>
      </c>
      <c r="F39" s="4">
        <f>F38+(D39-D38)*F$1</f>
        <v>1057545712.569</v>
      </c>
      <c r="H39" s="2" t="s">
        <v>41</v>
      </c>
      <c r="I39" s="9">
        <f t="shared" si="2"/>
        <v>1266.017745099</v>
      </c>
      <c r="J39" s="9">
        <f t="shared" si="3"/>
        <v>1196.5270675889999</v>
      </c>
      <c r="K39" s="9">
        <f t="shared" si="4"/>
        <v>1127.0363900790001</v>
      </c>
      <c r="L39" s="9">
        <f t="shared" si="5"/>
        <v>1057.545712569</v>
      </c>
      <c r="M39" s="3"/>
      <c r="N39">
        <v>1266017745.099</v>
      </c>
      <c r="O39">
        <v>1196527067.589</v>
      </c>
      <c r="P39">
        <v>1127036390.079</v>
      </c>
      <c r="Q39">
        <v>1057545712.569</v>
      </c>
    </row>
    <row r="40" spans="1:17" x14ac:dyDescent="0.25">
      <c r="A40" s="2" t="s">
        <v>42</v>
      </c>
      <c r="B40" s="10">
        <v>10102930.959000001</v>
      </c>
      <c r="C40" s="12">
        <v>385513143.93699998</v>
      </c>
      <c r="D40" s="12">
        <v>482421055.25</v>
      </c>
      <c r="E40" s="10">
        <v>78780412.223000005</v>
      </c>
      <c r="F40" s="4">
        <f>F39+(D39-D40)*F$1</f>
        <v>1145697808.5402498</v>
      </c>
      <c r="H40" s="2" t="s">
        <v>42</v>
      </c>
      <c r="I40" s="9">
        <f t="shared" si="2"/>
        <v>1407.0610986529998</v>
      </c>
      <c r="J40" s="9">
        <f t="shared" si="3"/>
        <v>1319.94000194875</v>
      </c>
      <c r="K40" s="9">
        <f t="shared" si="4"/>
        <v>1232.8189052445</v>
      </c>
      <c r="L40" s="9">
        <f t="shared" si="5"/>
        <v>1145.6978085402498</v>
      </c>
      <c r="M40" s="3"/>
      <c r="N40">
        <v>1407061098.6529999</v>
      </c>
      <c r="O40">
        <v>1319940001.94875</v>
      </c>
      <c r="P40">
        <v>1232818905.2444999</v>
      </c>
      <c r="Q40">
        <v>1145697808.5402498</v>
      </c>
    </row>
    <row r="41" spans="1:17" x14ac:dyDescent="0.25">
      <c r="A41" s="2" t="s">
        <v>43</v>
      </c>
      <c r="B41" s="10">
        <v>9966828.9370000008</v>
      </c>
      <c r="C41" s="11">
        <v>435204895.90499997</v>
      </c>
      <c r="D41" s="11">
        <v>542438685.93900001</v>
      </c>
      <c r="E41" s="10">
        <v>88428960.927000001</v>
      </c>
      <c r="F41" s="4">
        <f>F40+(D41-D40)*F$1</f>
        <v>1220719846.9014997</v>
      </c>
      <c r="H41" s="2" t="s">
        <v>43</v>
      </c>
      <c r="I41" s="9">
        <f t="shared" si="2"/>
        <v>1527.0963600309999</v>
      </c>
      <c r="J41" s="9">
        <f t="shared" si="3"/>
        <v>1424.9708556544999</v>
      </c>
      <c r="K41" s="9">
        <f t="shared" si="4"/>
        <v>1322.845351278</v>
      </c>
      <c r="L41" s="9">
        <f t="shared" si="5"/>
        <v>1220.7198469014997</v>
      </c>
      <c r="M41" s="3"/>
      <c r="N41">
        <v>1527096360.0309999</v>
      </c>
      <c r="O41">
        <v>1424970855.6545</v>
      </c>
      <c r="P41">
        <v>1322845351.2779999</v>
      </c>
      <c r="Q41">
        <v>1220719846.9014997</v>
      </c>
    </row>
    <row r="42" spans="1:17" x14ac:dyDescent="0.25">
      <c r="A42" s="2" t="s">
        <v>44</v>
      </c>
      <c r="B42" s="10">
        <v>9577804.2210000008</v>
      </c>
      <c r="C42" s="12">
        <v>426648443.53399998</v>
      </c>
      <c r="D42" s="12">
        <v>531911059.86799997</v>
      </c>
      <c r="E42" s="10">
        <v>87116722.714000002</v>
      </c>
      <c r="F42" s="4">
        <f>F41+(D41-D42)*F$1</f>
        <v>1233879379.4902499</v>
      </c>
      <c r="H42" s="2" t="s">
        <v>44</v>
      </c>
      <c r="I42" s="9">
        <f t="shared" si="2"/>
        <v>1548.1516121729999</v>
      </c>
      <c r="J42" s="9">
        <f t="shared" si="3"/>
        <v>1443.3942012787502</v>
      </c>
      <c r="K42" s="9">
        <f t="shared" si="4"/>
        <v>1338.6367903845</v>
      </c>
      <c r="L42" s="9">
        <f t="shared" si="5"/>
        <v>1233.8793794902499</v>
      </c>
      <c r="M42" s="3"/>
      <c r="N42">
        <v>1548151612.1729999</v>
      </c>
      <c r="O42">
        <v>1443394201.2787502</v>
      </c>
      <c r="P42">
        <v>1338636790.3845</v>
      </c>
      <c r="Q42">
        <v>1233879379.4902499</v>
      </c>
    </row>
    <row r="43" spans="1:17" x14ac:dyDescent="0.25">
      <c r="A43" s="2" t="s">
        <v>45</v>
      </c>
      <c r="B43" s="10">
        <v>8580705.5409999993</v>
      </c>
      <c r="C43" s="11">
        <v>481085599.97899997</v>
      </c>
      <c r="D43" s="11">
        <v>594831946.56700003</v>
      </c>
      <c r="E43" s="10">
        <v>95798113.318000004</v>
      </c>
      <c r="F43" s="4">
        <f>F42+(D43-D42)*F$1</f>
        <v>1312530487.8639998</v>
      </c>
      <c r="H43" s="2" t="s">
        <v>45</v>
      </c>
      <c r="I43" s="9">
        <f t="shared" si="2"/>
        <v>1673.9933855710001</v>
      </c>
      <c r="J43" s="9">
        <f t="shared" si="3"/>
        <v>1553.5057530020003</v>
      </c>
      <c r="K43" s="9">
        <f t="shared" si="4"/>
        <v>1433.0181204330001</v>
      </c>
      <c r="L43" s="9">
        <f t="shared" si="5"/>
        <v>1312.530487864</v>
      </c>
      <c r="M43" s="3"/>
      <c r="N43">
        <v>1673993385.5710001</v>
      </c>
      <c r="O43">
        <v>1553505753.0020003</v>
      </c>
      <c r="P43">
        <v>1433018120.4330001</v>
      </c>
      <c r="Q43">
        <v>1312530487.8639998</v>
      </c>
    </row>
    <row r="44" spans="1:17" x14ac:dyDescent="0.25">
      <c r="A44" s="2" t="s">
        <v>46</v>
      </c>
      <c r="B44" s="10">
        <v>8371984.1569999997</v>
      </c>
      <c r="C44" s="12">
        <v>436832334.43000001</v>
      </c>
      <c r="D44" s="12">
        <v>544383322.64400005</v>
      </c>
      <c r="E44" s="10">
        <v>90658491.351999998</v>
      </c>
      <c r="F44" s="4">
        <f>F43+(D43-D44)*F$1</f>
        <v>1375591267.7677498</v>
      </c>
      <c r="H44" s="2" t="s">
        <v>46</v>
      </c>
      <c r="I44" s="9">
        <f t="shared" si="2"/>
        <v>1774.8906334170001</v>
      </c>
      <c r="J44" s="9">
        <f t="shared" si="3"/>
        <v>1641.7908448672501</v>
      </c>
      <c r="K44" s="9">
        <f t="shared" si="4"/>
        <v>1508.6910563175002</v>
      </c>
      <c r="L44" s="9">
        <f t="shared" si="5"/>
        <v>1375.5912677677497</v>
      </c>
      <c r="M44" s="3"/>
      <c r="N44">
        <v>1774890633.4170001</v>
      </c>
      <c r="O44">
        <v>1641790844.8672502</v>
      </c>
      <c r="P44">
        <v>1508691056.3175001</v>
      </c>
      <c r="Q44">
        <v>1375591267.7677498</v>
      </c>
    </row>
    <row r="45" spans="1:17" x14ac:dyDescent="0.25">
      <c r="A45" s="2" t="s">
        <v>47</v>
      </c>
      <c r="B45" s="10">
        <v>8417961.1490000002</v>
      </c>
      <c r="C45" s="11">
        <v>523959643.87099999</v>
      </c>
      <c r="D45" s="11">
        <v>640352452.69000006</v>
      </c>
      <c r="E45" s="10">
        <v>98561679.589000002</v>
      </c>
      <c r="F45" s="4">
        <f>F44+(D45-D44)*F$1</f>
        <v>1495552680.3252497</v>
      </c>
      <c r="H45" s="2" t="s">
        <v>47</v>
      </c>
      <c r="I45" s="9">
        <f t="shared" si="2"/>
        <v>1966.828893509</v>
      </c>
      <c r="J45" s="9">
        <f t="shared" si="3"/>
        <v>1809.73682244775</v>
      </c>
      <c r="K45" s="9">
        <f t="shared" si="4"/>
        <v>1652.6447513865</v>
      </c>
      <c r="L45" s="9">
        <f t="shared" si="5"/>
        <v>1495.5526803252496</v>
      </c>
      <c r="M45" s="3"/>
      <c r="N45">
        <v>1966828893.5090001</v>
      </c>
      <c r="O45">
        <v>1809736822.4477501</v>
      </c>
      <c r="P45">
        <v>1652644751.3865001</v>
      </c>
      <c r="Q45">
        <v>1495552680.3252497</v>
      </c>
    </row>
    <row r="46" spans="1:17" x14ac:dyDescent="0.25">
      <c r="A46" s="2" t="s">
        <v>48</v>
      </c>
      <c r="B46" s="10">
        <v>8118833.5779999997</v>
      </c>
      <c r="C46" s="12">
        <v>448965627.03500003</v>
      </c>
      <c r="D46" s="12">
        <v>558512718.48500001</v>
      </c>
      <c r="E46" s="10">
        <v>92179026.803000003</v>
      </c>
      <c r="F46" s="4">
        <f>F45+(D45-D46)*F$1</f>
        <v>1597852348.0814998</v>
      </c>
      <c r="H46" s="2" t="s">
        <v>48</v>
      </c>
      <c r="I46" s="9">
        <f t="shared" si="2"/>
        <v>2130.508361919</v>
      </c>
      <c r="J46" s="9">
        <f t="shared" si="3"/>
        <v>1952.9563573065002</v>
      </c>
      <c r="K46" s="9">
        <f t="shared" si="4"/>
        <v>1775.4043526940002</v>
      </c>
      <c r="L46" s="9">
        <f t="shared" si="5"/>
        <v>1597.8523480814997</v>
      </c>
      <c r="M46" s="3"/>
      <c r="N46">
        <v>2130508361.9190001</v>
      </c>
      <c r="O46">
        <v>1952956357.3065002</v>
      </c>
      <c r="P46">
        <v>1775404352.6940002</v>
      </c>
      <c r="Q46">
        <v>1597852348.0814998</v>
      </c>
    </row>
    <row r="47" spans="1:17" x14ac:dyDescent="0.25">
      <c r="A47" s="2" t="s">
        <v>49</v>
      </c>
      <c r="B47" s="10">
        <v>9049901.4979999997</v>
      </c>
      <c r="C47" s="11">
        <v>495140882.68300003</v>
      </c>
      <c r="D47" s="11">
        <v>606820679.51400006</v>
      </c>
      <c r="E47" s="10">
        <v>93811329.687000006</v>
      </c>
      <c r="F47" s="4">
        <f>F46+(D47-D46)*F$1</f>
        <v>1658237299.3677499</v>
      </c>
      <c r="H47" s="2" t="s">
        <v>49</v>
      </c>
      <c r="I47" s="9">
        <f t="shared" si="2"/>
        <v>2227.1242839770002</v>
      </c>
      <c r="J47" s="9">
        <f t="shared" si="3"/>
        <v>2037.4952891072503</v>
      </c>
      <c r="K47" s="9">
        <f t="shared" si="4"/>
        <v>1847.8662942375001</v>
      </c>
      <c r="L47" s="9">
        <f t="shared" si="5"/>
        <v>1658.23729936775</v>
      </c>
      <c r="M47" s="3"/>
      <c r="N47">
        <v>2227124283.9770002</v>
      </c>
      <c r="O47">
        <v>2037495289.1072502</v>
      </c>
      <c r="P47">
        <v>1847866294.2375002</v>
      </c>
      <c r="Q47">
        <v>1658237299.3677499</v>
      </c>
    </row>
    <row r="48" spans="1:17" x14ac:dyDescent="0.25">
      <c r="A48" s="2" t="s">
        <v>50</v>
      </c>
      <c r="B48" s="10">
        <v>8649165.9509999994</v>
      </c>
      <c r="C48" s="12">
        <v>466494129.13999999</v>
      </c>
      <c r="D48" s="12">
        <v>582055347.48000002</v>
      </c>
      <c r="E48" s="10">
        <v>97549315.958000004</v>
      </c>
      <c r="F48" s="4">
        <f>F47-(D48-D47)*F$1</f>
        <v>1689193964.4102499</v>
      </c>
      <c r="H48" s="2" t="s">
        <v>50</v>
      </c>
      <c r="I48" s="9">
        <f t="shared" si="2"/>
        <v>2276.6549480449999</v>
      </c>
      <c r="J48" s="9">
        <f t="shared" si="3"/>
        <v>2080.83462016675</v>
      </c>
      <c r="K48" s="9">
        <f t="shared" si="4"/>
        <v>1885.0142922885002</v>
      </c>
      <c r="L48" s="9">
        <f t="shared" si="5"/>
        <v>1689.1939644102499</v>
      </c>
      <c r="M48" s="3"/>
      <c r="N48">
        <v>2276654948.0450001</v>
      </c>
      <c r="O48">
        <v>2080834620.1667502</v>
      </c>
      <c r="P48">
        <v>1885014292.2885003</v>
      </c>
      <c r="Q48">
        <v>1689193964.4102499</v>
      </c>
    </row>
    <row r="49" spans="1:17" x14ac:dyDescent="0.25">
      <c r="A49" s="2" t="s">
        <v>51</v>
      </c>
      <c r="B49" s="10">
        <v>9120793.8770000003</v>
      </c>
      <c r="C49" s="11">
        <v>488099162.89200002</v>
      </c>
      <c r="D49" s="11">
        <v>609996036.29200006</v>
      </c>
      <c r="E49" s="10">
        <v>102470514.77</v>
      </c>
      <c r="F49" s="4">
        <f>F48+(D49-D48)*F$1</f>
        <v>1724119825.4252501</v>
      </c>
      <c r="H49" s="2" t="s">
        <v>51</v>
      </c>
      <c r="I49" s="9">
        <f t="shared" si="2"/>
        <v>2332.5363256690002</v>
      </c>
      <c r="J49" s="9">
        <f t="shared" si="3"/>
        <v>2129.7308255877501</v>
      </c>
      <c r="K49" s="9">
        <f t="shared" si="4"/>
        <v>1926.9253255065003</v>
      </c>
      <c r="L49" s="9">
        <f t="shared" si="5"/>
        <v>1724.1198254252502</v>
      </c>
      <c r="M49" s="3"/>
      <c r="N49">
        <v>2332536325.6690001</v>
      </c>
      <c r="O49">
        <v>2129730825.5877502</v>
      </c>
      <c r="P49">
        <v>1926925325.5065002</v>
      </c>
      <c r="Q49">
        <v>1724119825.4252501</v>
      </c>
    </row>
    <row r="50" spans="1:17" x14ac:dyDescent="0.25">
      <c r="A50" s="2" t="s">
        <v>52</v>
      </c>
      <c r="B50" s="10">
        <v>9060897.4260000009</v>
      </c>
      <c r="C50" s="12">
        <v>475270505.13200003</v>
      </c>
      <c r="D50" s="12">
        <v>598415952.07799995</v>
      </c>
      <c r="E50" s="10">
        <v>104249353.15700001</v>
      </c>
      <c r="F50" s="4">
        <f>F49-(D50-D49)*F$1</f>
        <v>1738594930.6927502</v>
      </c>
      <c r="H50" s="2" t="s">
        <v>52</v>
      </c>
      <c r="I50" s="9">
        <f t="shared" si="2"/>
        <v>2355.6964940970001</v>
      </c>
      <c r="J50" s="9">
        <f t="shared" si="3"/>
        <v>2149.9959729622501</v>
      </c>
      <c r="K50" s="9">
        <f t="shared" si="4"/>
        <v>1944.2954518275003</v>
      </c>
      <c r="L50" s="9">
        <f t="shared" si="5"/>
        <v>1738.5949306927503</v>
      </c>
      <c r="M50" s="3"/>
      <c r="N50">
        <v>2355696494.0970001</v>
      </c>
      <c r="O50">
        <v>2149995972.9622502</v>
      </c>
      <c r="P50">
        <v>1944295451.8275003</v>
      </c>
      <c r="Q50">
        <v>1738594930.6927502</v>
      </c>
    </row>
    <row r="51" spans="1:17" x14ac:dyDescent="0.25">
      <c r="A51" s="2" t="s">
        <v>53</v>
      </c>
      <c r="B51" s="10">
        <v>9541597.0700000003</v>
      </c>
      <c r="C51" s="11">
        <v>502585892.64099997</v>
      </c>
      <c r="D51" s="11">
        <v>632238236.58299994</v>
      </c>
      <c r="E51" s="10">
        <v>109586912.553</v>
      </c>
      <c r="F51" s="4">
        <f>F50+(D51-D50)*F$1</f>
        <v>1780872786.3240001</v>
      </c>
      <c r="H51" s="2" t="s">
        <v>53</v>
      </c>
      <c r="I51" s="9">
        <f t="shared" si="2"/>
        <v>2423.3410631070005</v>
      </c>
      <c r="J51" s="9">
        <f t="shared" si="3"/>
        <v>2209.1849708460004</v>
      </c>
      <c r="K51" s="9">
        <f t="shared" si="4"/>
        <v>1995.0288785850003</v>
      </c>
      <c r="L51" s="9">
        <f t="shared" si="5"/>
        <v>1780.8727863240001</v>
      </c>
      <c r="M51" s="3"/>
      <c r="N51">
        <v>2423341063.1070004</v>
      </c>
      <c r="O51">
        <v>2209184970.8460002</v>
      </c>
      <c r="P51">
        <v>1995028878.5850003</v>
      </c>
      <c r="Q51">
        <v>1780872786.3240001</v>
      </c>
    </row>
    <row r="54" spans="1:17" x14ac:dyDescent="0.25">
      <c r="A54" s="2" t="s">
        <v>64</v>
      </c>
    </row>
    <row r="55" spans="1:17" ht="79.5" customHeight="1" x14ac:dyDescent="0.25">
      <c r="A55" s="19" t="s">
        <v>65</v>
      </c>
      <c r="B55" s="19"/>
      <c r="C55" s="19"/>
      <c r="D55" s="19"/>
      <c r="E55" s="19"/>
      <c r="F55" s="19"/>
    </row>
    <row r="56" spans="1:17" x14ac:dyDescent="0.25">
      <c r="A56" t="s">
        <v>70</v>
      </c>
    </row>
    <row r="57" spans="1:17" x14ac:dyDescent="0.25">
      <c r="A57" s="17" t="s">
        <v>69</v>
      </c>
    </row>
  </sheetData>
  <mergeCells count="3">
    <mergeCell ref="A1:D1"/>
    <mergeCell ref="A55:F55"/>
    <mergeCell ref="Y1:AE2"/>
  </mergeCells>
  <hyperlinks>
    <hyperlink ref="A57" r:id="rId1" xr:uid="{00000000-0004-0000-0000-000000000000}"/>
  </hyperlinks>
  <pageMargins left="0.75" right="0.75" top="1" bottom="1" header="0.5" footer="0.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Jason Powers</cp:lastModifiedBy>
  <dcterms:created xsi:type="dcterms:W3CDTF">2023-04-02T01:24:34Z</dcterms:created>
  <dcterms:modified xsi:type="dcterms:W3CDTF">2023-04-21T00:50:24Z</dcterms:modified>
</cp:coreProperties>
</file>